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charts/chart19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charts/chart20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theme/themeOverride1.xml" ContentType="application/vnd.openxmlformats-officedocument.themeOverride+xml"/>
  <Override PartName="/xl/charts/chart21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charts/chart22.xml" ContentType="application/vnd.openxmlformats-officedocument.drawingml.chart+xml"/>
  <Override PartName="/xl/charts/style22.xml" ContentType="application/vnd.ms-office.chartstyle+xml"/>
  <Override PartName="/xl/charts/colors22.xml" ContentType="application/vnd.ms-office.chartcolorstyle+xml"/>
  <Override PartName="/xl/charts/chart23.xml" ContentType="application/vnd.openxmlformats-officedocument.drawingml.chart+xml"/>
  <Override PartName="/xl/charts/style23.xml" ContentType="application/vnd.ms-office.chartstyle+xml"/>
  <Override PartName="/xl/charts/colors23.xml" ContentType="application/vnd.ms-office.chartcolorstyle+xml"/>
  <Override PartName="/xl/charts/chart24.xml" ContentType="application/vnd.openxmlformats-officedocument.drawingml.chart+xml"/>
  <Override PartName="/xl/charts/style24.xml" ContentType="application/vnd.ms-office.chartstyle+xml"/>
  <Override PartName="/xl/charts/colors24.xml" ContentType="application/vnd.ms-office.chartcolorstyle+xml"/>
  <Override PartName="/xl/charts/chart25.xml" ContentType="application/vnd.openxmlformats-officedocument.drawingml.chart+xml"/>
  <Override PartName="/xl/charts/style25.xml" ContentType="application/vnd.ms-office.chartstyle+xml"/>
  <Override PartName="/xl/charts/colors25.xml" ContentType="application/vnd.ms-office.chartcolorstyle+xml"/>
  <Override PartName="/xl/charts/chart26.xml" ContentType="application/vnd.openxmlformats-officedocument.drawingml.chart+xml"/>
  <Override PartName="/xl/charts/style26.xml" ContentType="application/vnd.ms-office.chartstyle+xml"/>
  <Override PartName="/xl/charts/colors26.xml" ContentType="application/vnd.ms-office.chartcolorstyle+xml"/>
  <Override PartName="/xl/charts/chart27.xml" ContentType="application/vnd.openxmlformats-officedocument.drawingml.chart+xml"/>
  <Override PartName="/xl/charts/style27.xml" ContentType="application/vnd.ms-office.chartstyle+xml"/>
  <Override PartName="/xl/charts/colors27.xml" ContentType="application/vnd.ms-office.chartcolorstyle+xml"/>
  <Override PartName="/xl/charts/chart28.xml" ContentType="application/vnd.openxmlformats-officedocument.drawingml.chart+xml"/>
  <Override PartName="/xl/charts/style28.xml" ContentType="application/vnd.ms-office.chartstyle+xml"/>
  <Override PartName="/xl/charts/colors28.xml" ContentType="application/vnd.ms-office.chartcolorstyle+xml"/>
  <Override PartName="/xl/charts/chart29.xml" ContentType="application/vnd.openxmlformats-officedocument.drawingml.chart+xml"/>
  <Override PartName="/xl/charts/style29.xml" ContentType="application/vnd.ms-office.chartstyle+xml"/>
  <Override PartName="/xl/charts/colors29.xml" ContentType="application/vnd.ms-office.chartcolorstyle+xml"/>
  <Override PartName="/xl/charts/chart30.xml" ContentType="application/vnd.openxmlformats-officedocument.drawingml.chart+xml"/>
  <Override PartName="/xl/charts/style30.xml" ContentType="application/vnd.ms-office.chartstyle+xml"/>
  <Override PartName="/xl/charts/colors30.xml" ContentType="application/vnd.ms-office.chartcolorstyle+xml"/>
  <Override PartName="/xl/charts/chart31.xml" ContentType="application/vnd.openxmlformats-officedocument.drawingml.chart+xml"/>
  <Override PartName="/xl/charts/style31.xml" ContentType="application/vnd.ms-office.chartstyle+xml"/>
  <Override PartName="/xl/charts/colors31.xml" ContentType="application/vnd.ms-office.chartcolorstyle+xml"/>
  <Override PartName="/xl/charts/chart32.xml" ContentType="application/vnd.openxmlformats-officedocument.drawingml.chart+xml"/>
  <Override PartName="/xl/charts/style32.xml" ContentType="application/vnd.ms-office.chartstyle+xml"/>
  <Override PartName="/xl/charts/colors32.xml" ContentType="application/vnd.ms-office.chartcolorstyle+xml"/>
  <Override PartName="/xl/charts/chart33.xml" ContentType="application/vnd.openxmlformats-officedocument.drawingml.chart+xml"/>
  <Override PartName="/xl/charts/style33.xml" ContentType="application/vnd.ms-office.chartstyle+xml"/>
  <Override PartName="/xl/charts/colors33.xml" ContentType="application/vnd.ms-office.chartcolorstyle+xml"/>
  <Override PartName="/xl/charts/chart34.xml" ContentType="application/vnd.openxmlformats-officedocument.drawingml.chart+xml"/>
  <Override PartName="/xl/charts/style34.xml" ContentType="application/vnd.ms-office.chartstyle+xml"/>
  <Override PartName="/xl/charts/colors34.xml" ContentType="application/vnd.ms-office.chartcolorstyle+xml"/>
  <Override PartName="/xl/charts/chart35.xml" ContentType="application/vnd.openxmlformats-officedocument.drawingml.chart+xml"/>
  <Override PartName="/xl/charts/style35.xml" ContentType="application/vnd.ms-office.chartstyle+xml"/>
  <Override PartName="/xl/charts/colors35.xml" ContentType="application/vnd.ms-office.chartcolorstyle+xml"/>
  <Override PartName="/xl/charts/chart36.xml" ContentType="application/vnd.openxmlformats-officedocument.drawingml.chart+xml"/>
  <Override PartName="/xl/charts/style36.xml" ContentType="application/vnd.ms-office.chartstyle+xml"/>
  <Override PartName="/xl/charts/colors36.xml" ContentType="application/vnd.ms-office.chartcolorstyle+xml"/>
  <Override PartName="/xl/charts/chart37.xml" ContentType="application/vnd.openxmlformats-officedocument.drawingml.chart+xml"/>
  <Override PartName="/xl/charts/style37.xml" ContentType="application/vnd.ms-office.chartstyle+xml"/>
  <Override PartName="/xl/charts/colors37.xml" ContentType="application/vnd.ms-office.chartcolorstyle+xml"/>
  <Override PartName="/xl/charts/chart38.xml" ContentType="application/vnd.openxmlformats-officedocument.drawingml.chart+xml"/>
  <Override PartName="/xl/charts/style38.xml" ContentType="application/vnd.ms-office.chartstyle+xml"/>
  <Override PartName="/xl/charts/colors38.xml" ContentType="application/vnd.ms-office.chartcolorstyle+xml"/>
  <Override PartName="/xl/charts/chart39.xml" ContentType="application/vnd.openxmlformats-officedocument.drawingml.chart+xml"/>
  <Override PartName="/xl/charts/style39.xml" ContentType="application/vnd.ms-office.chartstyle+xml"/>
  <Override PartName="/xl/charts/colors39.xml" ContentType="application/vnd.ms-office.chartcolorstyle+xml"/>
  <Override PartName="/xl/charts/chart40.xml" ContentType="application/vnd.openxmlformats-officedocument.drawingml.chart+xml"/>
  <Override PartName="/xl/charts/style40.xml" ContentType="application/vnd.ms-office.chartstyle+xml"/>
  <Override PartName="/xl/charts/colors40.xml" ContentType="application/vnd.ms-office.chartcolorstyle+xml"/>
  <Override PartName="/xl/charts/chart41.xml" ContentType="application/vnd.openxmlformats-officedocument.drawingml.chart+xml"/>
  <Override PartName="/xl/charts/style41.xml" ContentType="application/vnd.ms-office.chartstyle+xml"/>
  <Override PartName="/xl/charts/colors41.xml" ContentType="application/vnd.ms-office.chartcolorstyle+xml"/>
  <Override PartName="/xl/charts/chart42.xml" ContentType="application/vnd.openxmlformats-officedocument.drawingml.chart+xml"/>
  <Override PartName="/xl/charts/style42.xml" ContentType="application/vnd.ms-office.chartstyle+xml"/>
  <Override PartName="/xl/charts/colors42.xml" ContentType="application/vnd.ms-office.chartcolorstyle+xml"/>
  <Override PartName="/xl/charts/chart43.xml" ContentType="application/vnd.openxmlformats-officedocument.drawingml.chart+xml"/>
  <Override PartName="/xl/charts/style43.xml" ContentType="application/vnd.ms-office.chartstyle+xml"/>
  <Override PartName="/xl/charts/colors43.xml" ContentType="application/vnd.ms-office.chartcolorstyle+xml"/>
  <Override PartName="/xl/charts/chart44.xml" ContentType="application/vnd.openxmlformats-officedocument.drawingml.chart+xml"/>
  <Override PartName="/xl/charts/style44.xml" ContentType="application/vnd.ms-office.chartstyle+xml"/>
  <Override PartName="/xl/charts/colors44.xml" ContentType="application/vnd.ms-office.chartcolorstyle+xml"/>
  <Override PartName="/xl/charts/chart45.xml" ContentType="application/vnd.openxmlformats-officedocument.drawingml.chart+xml"/>
  <Override PartName="/xl/charts/style45.xml" ContentType="application/vnd.ms-office.chartstyle+xml"/>
  <Override PartName="/xl/charts/colors45.xml" ContentType="application/vnd.ms-office.chartcolorstyle+xml"/>
  <Override PartName="/xl/charts/chart46.xml" ContentType="application/vnd.openxmlformats-officedocument.drawingml.chart+xml"/>
  <Override PartName="/xl/charts/style46.xml" ContentType="application/vnd.ms-office.chartstyle+xml"/>
  <Override PartName="/xl/charts/colors46.xml" ContentType="application/vnd.ms-office.chartcolorstyle+xml"/>
  <Override PartName="/xl/charts/chart47.xml" ContentType="application/vnd.openxmlformats-officedocument.drawingml.chart+xml"/>
  <Override PartName="/xl/charts/style47.xml" ContentType="application/vnd.ms-office.chartstyle+xml"/>
  <Override PartName="/xl/charts/colors47.xml" ContentType="application/vnd.ms-office.chartcolorstyle+xml"/>
  <Override PartName="/xl/charts/chart48.xml" ContentType="application/vnd.openxmlformats-officedocument.drawingml.chart+xml"/>
  <Override PartName="/xl/charts/style48.xml" ContentType="application/vnd.ms-office.chartstyle+xml"/>
  <Override PartName="/xl/charts/colors48.xml" ContentType="application/vnd.ms-office.chartcolorstyle+xml"/>
  <Override PartName="/xl/charts/chart49.xml" ContentType="application/vnd.openxmlformats-officedocument.drawingml.chart+xml"/>
  <Override PartName="/xl/charts/style49.xml" ContentType="application/vnd.ms-office.chartstyle+xml"/>
  <Override PartName="/xl/charts/colors49.xml" ContentType="application/vnd.ms-office.chartcolorstyle+xml"/>
  <Override PartName="/xl/charts/chart50.xml" ContentType="application/vnd.openxmlformats-officedocument.drawingml.chart+xml"/>
  <Override PartName="/xl/charts/style50.xml" ContentType="application/vnd.ms-office.chartstyle+xml"/>
  <Override PartName="/xl/charts/colors50.xml" ContentType="application/vnd.ms-office.chartcolorstyle+xml"/>
  <Override PartName="/xl/charts/chart51.xml" ContentType="application/vnd.openxmlformats-officedocument.drawingml.chart+xml"/>
  <Override PartName="/xl/charts/style51.xml" ContentType="application/vnd.ms-office.chartstyle+xml"/>
  <Override PartName="/xl/charts/colors51.xml" ContentType="application/vnd.ms-office.chartcolorstyle+xml"/>
  <Override PartName="/xl/charts/chart52.xml" ContentType="application/vnd.openxmlformats-officedocument.drawingml.chart+xml"/>
  <Override PartName="/xl/charts/style52.xml" ContentType="application/vnd.ms-office.chartstyle+xml"/>
  <Override PartName="/xl/charts/colors52.xml" ContentType="application/vnd.ms-office.chartcolorstyle+xml"/>
  <Override PartName="/xl/charts/chart53.xml" ContentType="application/vnd.openxmlformats-officedocument.drawingml.chart+xml"/>
  <Override PartName="/xl/charts/style53.xml" ContentType="application/vnd.ms-office.chartstyle+xml"/>
  <Override PartName="/xl/charts/colors53.xml" ContentType="application/vnd.ms-office.chartcolorstyle+xml"/>
  <Override PartName="/xl/charts/chart54.xml" ContentType="application/vnd.openxmlformats-officedocument.drawingml.chart+xml"/>
  <Override PartName="/xl/charts/style54.xml" ContentType="application/vnd.ms-office.chartstyle+xml"/>
  <Override PartName="/xl/charts/colors54.xml" ContentType="application/vnd.ms-office.chartcolorstyle+xml"/>
  <Override PartName="/xl/charts/chart55.xml" ContentType="application/vnd.openxmlformats-officedocument.drawingml.chart+xml"/>
  <Override PartName="/xl/charts/style55.xml" ContentType="application/vnd.ms-office.chartstyle+xml"/>
  <Override PartName="/xl/charts/colors55.xml" ContentType="application/vnd.ms-office.chartcolorstyle+xml"/>
  <Override PartName="/xl/charts/chart56.xml" ContentType="application/vnd.openxmlformats-officedocument.drawingml.chart+xml"/>
  <Override PartName="/xl/charts/style56.xml" ContentType="application/vnd.ms-office.chartstyle+xml"/>
  <Override PartName="/xl/charts/colors56.xml" ContentType="application/vnd.ms-office.chartcolorstyle+xml"/>
  <Override PartName="/xl/theme/themeOverride2.xml" ContentType="application/vnd.openxmlformats-officedocument.themeOverride+xml"/>
  <Override PartName="/xl/charts/chart57.xml" ContentType="application/vnd.openxmlformats-officedocument.drawingml.chart+xml"/>
  <Override PartName="/xl/charts/style57.xml" ContentType="application/vnd.ms-office.chartstyle+xml"/>
  <Override PartName="/xl/charts/colors57.xml" ContentType="application/vnd.ms-office.chartcolorstyle+xml"/>
  <Override PartName="/xl/theme/themeOverride3.xml" ContentType="application/vnd.openxmlformats-officedocument.themeOverride+xml"/>
  <Override PartName="/xl/charts/chart58.xml" ContentType="application/vnd.openxmlformats-officedocument.drawingml.chart+xml"/>
  <Override PartName="/xl/charts/style58.xml" ContentType="application/vnd.ms-office.chartstyle+xml"/>
  <Override PartName="/xl/charts/colors58.xml" ContentType="application/vnd.ms-office.chartcolorstyle+xml"/>
  <Override PartName="/xl/theme/themeOverride4.xml" ContentType="application/vnd.openxmlformats-officedocument.themeOverride+xml"/>
  <Override PartName="/xl/charts/chart59.xml" ContentType="application/vnd.openxmlformats-officedocument.drawingml.chart+xml"/>
  <Override PartName="/xl/charts/style59.xml" ContentType="application/vnd.ms-office.chartstyle+xml"/>
  <Override PartName="/xl/charts/colors59.xml" ContentType="application/vnd.ms-office.chartcolorstyle+xml"/>
  <Override PartName="/xl/theme/themeOverride5.xml" ContentType="application/vnd.openxmlformats-officedocument.themeOverride+xml"/>
  <Override PartName="/xl/charts/chart60.xml" ContentType="application/vnd.openxmlformats-officedocument.drawingml.chart+xml"/>
  <Override PartName="/xl/charts/style60.xml" ContentType="application/vnd.ms-office.chartstyle+xml"/>
  <Override PartName="/xl/charts/colors60.xml" ContentType="application/vnd.ms-office.chartcolorstyle+xml"/>
  <Override PartName="/xl/theme/themeOverride6.xml" ContentType="application/vnd.openxmlformats-officedocument.themeOverride+xml"/>
  <Override PartName="/xl/charts/chart61.xml" ContentType="application/vnd.openxmlformats-officedocument.drawingml.chart+xml"/>
  <Override PartName="/xl/charts/style61.xml" ContentType="application/vnd.ms-office.chartstyle+xml"/>
  <Override PartName="/xl/charts/colors61.xml" ContentType="application/vnd.ms-office.chartcolorstyle+xml"/>
  <Override PartName="/xl/theme/themeOverride7.xml" ContentType="application/vnd.openxmlformats-officedocument.themeOverride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62.xml" ContentType="application/vnd.openxmlformats-officedocument.drawingml.chart+xml"/>
  <Override PartName="/xl/charts/style62.xml" ContentType="application/vnd.ms-office.chartstyle+xml"/>
  <Override PartName="/xl/charts/colors62.xml" ContentType="application/vnd.ms-office.chartcolorstyle+xml"/>
  <Override PartName="/xl/charts/chart63.xml" ContentType="application/vnd.openxmlformats-officedocument.drawingml.chart+xml"/>
  <Override PartName="/xl/charts/style63.xml" ContentType="application/vnd.ms-office.chartstyle+xml"/>
  <Override PartName="/xl/charts/colors63.xml" ContentType="application/vnd.ms-office.chartcolorstyle+xml"/>
  <Override PartName="/xl/charts/chart64.xml" ContentType="application/vnd.openxmlformats-officedocument.drawingml.chart+xml"/>
  <Override PartName="/xl/charts/style64.xml" ContentType="application/vnd.ms-office.chartstyle+xml"/>
  <Override PartName="/xl/charts/colors64.xml" ContentType="application/vnd.ms-office.chartcolorstyle+xml"/>
  <Override PartName="/xl/charts/chart65.xml" ContentType="application/vnd.openxmlformats-officedocument.drawingml.chart+xml"/>
  <Override PartName="/xl/charts/style65.xml" ContentType="application/vnd.ms-office.chartstyle+xml"/>
  <Override PartName="/xl/charts/colors65.xml" ContentType="application/vnd.ms-office.chartcolorstyle+xml"/>
  <Override PartName="/xl/charts/chart66.xml" ContentType="application/vnd.openxmlformats-officedocument.drawingml.chart+xml"/>
  <Override PartName="/xl/charts/style66.xml" ContentType="application/vnd.ms-office.chartstyle+xml"/>
  <Override PartName="/xl/charts/colors66.xml" ContentType="application/vnd.ms-office.chartcolorstyle+xml"/>
  <Override PartName="/xl/charts/chart67.xml" ContentType="application/vnd.openxmlformats-officedocument.drawingml.chart+xml"/>
  <Override PartName="/xl/charts/style67.xml" ContentType="application/vnd.ms-office.chartstyle+xml"/>
  <Override PartName="/xl/charts/colors67.xml" ContentType="application/vnd.ms-office.chartcolorstyle+xml"/>
  <Override PartName="/xl/charts/chart68.xml" ContentType="application/vnd.openxmlformats-officedocument.drawingml.chart+xml"/>
  <Override PartName="/xl/charts/style68.xml" ContentType="application/vnd.ms-office.chartstyle+xml"/>
  <Override PartName="/xl/charts/colors68.xml" ContentType="application/vnd.ms-office.chartcolorstyle+xml"/>
  <Override PartName="/xl/charts/chart69.xml" ContentType="application/vnd.openxmlformats-officedocument.drawingml.chart+xml"/>
  <Override PartName="/xl/charts/style69.xml" ContentType="application/vnd.ms-office.chartstyle+xml"/>
  <Override PartName="/xl/charts/colors69.xml" ContentType="application/vnd.ms-office.chartcolorstyle+xml"/>
  <Override PartName="/xl/charts/chart70.xml" ContentType="application/vnd.openxmlformats-officedocument.drawingml.chart+xml"/>
  <Override PartName="/xl/charts/style70.xml" ContentType="application/vnd.ms-office.chartstyle+xml"/>
  <Override PartName="/xl/charts/colors70.xml" ContentType="application/vnd.ms-office.chartcolorstyle+xml"/>
  <Override PartName="/xl/charts/chart71.xml" ContentType="application/vnd.openxmlformats-officedocument.drawingml.chart+xml"/>
  <Override PartName="/xl/charts/style71.xml" ContentType="application/vnd.ms-office.chartstyle+xml"/>
  <Override PartName="/xl/charts/colors71.xml" ContentType="application/vnd.ms-office.chartcolorstyle+xml"/>
  <Override PartName="/xl/charts/chart72.xml" ContentType="application/vnd.openxmlformats-officedocument.drawingml.chart+xml"/>
  <Override PartName="/xl/charts/style72.xml" ContentType="application/vnd.ms-office.chartstyle+xml"/>
  <Override PartName="/xl/charts/colors72.xml" ContentType="application/vnd.ms-office.chartcolorstyle+xml"/>
  <Override PartName="/xl/charts/chart73.xml" ContentType="application/vnd.openxmlformats-officedocument.drawingml.chart+xml"/>
  <Override PartName="/xl/charts/style73.xml" ContentType="application/vnd.ms-office.chartstyle+xml"/>
  <Override PartName="/xl/charts/colors73.xml" ContentType="application/vnd.ms-office.chartcolorstyle+xml"/>
  <Override PartName="/xl/charts/chart74.xml" ContentType="application/vnd.openxmlformats-officedocument.drawingml.chart+xml"/>
  <Override PartName="/xl/charts/style74.xml" ContentType="application/vnd.ms-office.chartstyle+xml"/>
  <Override PartName="/xl/charts/colors74.xml" ContentType="application/vnd.ms-office.chartcolorstyle+xml"/>
  <Override PartName="/xl/charts/chart75.xml" ContentType="application/vnd.openxmlformats-officedocument.drawingml.chart+xml"/>
  <Override PartName="/xl/charts/style75.xml" ContentType="application/vnd.ms-office.chartstyle+xml"/>
  <Override PartName="/xl/charts/colors75.xml" ContentType="application/vnd.ms-office.chartcolorstyle+xml"/>
  <Override PartName="/xl/charts/chart76.xml" ContentType="application/vnd.openxmlformats-officedocument.drawingml.chart+xml"/>
  <Override PartName="/xl/charts/style76.xml" ContentType="application/vnd.ms-office.chartstyle+xml"/>
  <Override PartName="/xl/charts/colors76.xml" ContentType="application/vnd.ms-office.chartcolorstyle+xml"/>
  <Override PartName="/xl/charts/chart77.xml" ContentType="application/vnd.openxmlformats-officedocument.drawingml.chart+xml"/>
  <Override PartName="/xl/charts/style77.xml" ContentType="application/vnd.ms-office.chartstyle+xml"/>
  <Override PartName="/xl/charts/colors77.xml" ContentType="application/vnd.ms-office.chartcolorstyle+xml"/>
  <Override PartName="/xl/charts/chart78.xml" ContentType="application/vnd.openxmlformats-officedocument.drawingml.chart+xml"/>
  <Override PartName="/xl/charts/style78.xml" ContentType="application/vnd.ms-office.chartstyle+xml"/>
  <Override PartName="/xl/charts/colors78.xml" ContentType="application/vnd.ms-office.chartcolorstyle+xml"/>
  <Override PartName="/xl/charts/chart79.xml" ContentType="application/vnd.openxmlformats-officedocument.drawingml.chart+xml"/>
  <Override PartName="/xl/charts/style79.xml" ContentType="application/vnd.ms-office.chartstyle+xml"/>
  <Override PartName="/xl/charts/colors79.xml" ContentType="application/vnd.ms-office.chartcolorstyle+xml"/>
  <Override PartName="/xl/charts/chart80.xml" ContentType="application/vnd.openxmlformats-officedocument.drawingml.chart+xml"/>
  <Override PartName="/xl/charts/style80.xml" ContentType="application/vnd.ms-office.chartstyle+xml"/>
  <Override PartName="/xl/charts/colors80.xml" ContentType="application/vnd.ms-office.chartcolorstyle+xml"/>
  <Override PartName="/xl/charts/chart81.xml" ContentType="application/vnd.openxmlformats-officedocument.drawingml.chart+xml"/>
  <Override PartName="/xl/charts/style81.xml" ContentType="application/vnd.ms-office.chartstyle+xml"/>
  <Override PartName="/xl/charts/colors81.xml" ContentType="application/vnd.ms-office.chartcolorstyle+xml"/>
  <Override PartName="/xl/charts/chart82.xml" ContentType="application/vnd.openxmlformats-officedocument.drawingml.chart+xml"/>
  <Override PartName="/xl/charts/style82.xml" ContentType="application/vnd.ms-office.chartstyle+xml"/>
  <Override PartName="/xl/charts/colors82.xml" ContentType="application/vnd.ms-office.chartcolorstyle+xml"/>
  <Override PartName="/xl/charts/chart83.xml" ContentType="application/vnd.openxmlformats-officedocument.drawingml.chart+xml"/>
  <Override PartName="/xl/charts/style83.xml" ContentType="application/vnd.ms-office.chartstyle+xml"/>
  <Override PartName="/xl/charts/colors83.xml" ContentType="application/vnd.ms-office.chartcolorstyle+xml"/>
  <Override PartName="/xl/charts/chart84.xml" ContentType="application/vnd.openxmlformats-officedocument.drawingml.chart+xml"/>
  <Override PartName="/xl/charts/style84.xml" ContentType="application/vnd.ms-office.chartstyle+xml"/>
  <Override PartName="/xl/charts/colors84.xml" ContentType="application/vnd.ms-office.chartcolorstyle+xml"/>
  <Override PartName="/xl/charts/chart85.xml" ContentType="application/vnd.openxmlformats-officedocument.drawingml.chart+xml"/>
  <Override PartName="/xl/charts/style85.xml" ContentType="application/vnd.ms-office.chartstyle+xml"/>
  <Override PartName="/xl/charts/colors85.xml" ContentType="application/vnd.ms-office.chartcolorstyle+xml"/>
  <Override PartName="/xl/charts/chart86.xml" ContentType="application/vnd.openxmlformats-officedocument.drawingml.chart+xml"/>
  <Override PartName="/xl/charts/style86.xml" ContentType="application/vnd.ms-office.chartstyle+xml"/>
  <Override PartName="/xl/charts/colors86.xml" ContentType="application/vnd.ms-office.chartcolorstyle+xml"/>
  <Override PartName="/xl/charts/chart87.xml" ContentType="application/vnd.openxmlformats-officedocument.drawingml.chart+xml"/>
  <Override PartName="/xl/charts/style87.xml" ContentType="application/vnd.ms-office.chartstyle+xml"/>
  <Override PartName="/xl/charts/colors87.xml" ContentType="application/vnd.ms-office.chartcolorstyle+xml"/>
  <Override PartName="/xl/charts/chart88.xml" ContentType="application/vnd.openxmlformats-officedocument.drawingml.chart+xml"/>
  <Override PartName="/xl/charts/style88.xml" ContentType="application/vnd.ms-office.chartstyle+xml"/>
  <Override PartName="/xl/charts/colors88.xml" ContentType="application/vnd.ms-office.chartcolorstyle+xml"/>
  <Override PartName="/xl/charts/chart89.xml" ContentType="application/vnd.openxmlformats-officedocument.drawingml.chart+xml"/>
  <Override PartName="/xl/charts/style89.xml" ContentType="application/vnd.ms-office.chartstyle+xml"/>
  <Override PartName="/xl/charts/colors89.xml" ContentType="application/vnd.ms-office.chartcolorstyle+xml"/>
  <Override PartName="/xl/charts/chart90.xml" ContentType="application/vnd.openxmlformats-officedocument.drawingml.chart+xml"/>
  <Override PartName="/xl/charts/style90.xml" ContentType="application/vnd.ms-office.chartstyle+xml"/>
  <Override PartName="/xl/charts/colors90.xml" ContentType="application/vnd.ms-office.chartcolorstyle+xml"/>
  <Override PartName="/xl/charts/chart91.xml" ContentType="application/vnd.openxmlformats-officedocument.drawingml.chart+xml"/>
  <Override PartName="/xl/charts/style91.xml" ContentType="application/vnd.ms-office.chartstyle+xml"/>
  <Override PartName="/xl/charts/colors91.xml" ContentType="application/vnd.ms-office.chartcolorstyle+xml"/>
  <Override PartName="/xl/charts/chart92.xml" ContentType="application/vnd.openxmlformats-officedocument.drawingml.chart+xml"/>
  <Override PartName="/xl/charts/style92.xml" ContentType="application/vnd.ms-office.chartstyle+xml"/>
  <Override PartName="/xl/charts/colors92.xml" ContentType="application/vnd.ms-office.chartcolorstyle+xml"/>
  <Override PartName="/xl/charts/chart93.xml" ContentType="application/vnd.openxmlformats-officedocument.drawingml.chart+xml"/>
  <Override PartName="/xl/charts/style93.xml" ContentType="application/vnd.ms-office.chartstyle+xml"/>
  <Override PartName="/xl/charts/colors93.xml" ContentType="application/vnd.ms-office.chartcolorstyle+xml"/>
  <Override PartName="/xl/charts/chart94.xml" ContentType="application/vnd.openxmlformats-officedocument.drawingml.chart+xml"/>
  <Override PartName="/xl/charts/style94.xml" ContentType="application/vnd.ms-office.chartstyle+xml"/>
  <Override PartName="/xl/charts/colors94.xml" ContentType="application/vnd.ms-office.chartcolorstyle+xml"/>
  <Override PartName="/xl/charts/chart95.xml" ContentType="application/vnd.openxmlformats-officedocument.drawingml.chart+xml"/>
  <Override PartName="/xl/charts/style95.xml" ContentType="application/vnd.ms-office.chartstyle+xml"/>
  <Override PartName="/xl/charts/colors95.xml" ContentType="application/vnd.ms-office.chartcolorstyle+xml"/>
  <Override PartName="/xl/charts/chart96.xml" ContentType="application/vnd.openxmlformats-officedocument.drawingml.chart+xml"/>
  <Override PartName="/xl/charts/style96.xml" ContentType="application/vnd.ms-office.chartstyle+xml"/>
  <Override PartName="/xl/charts/colors96.xml" ContentType="application/vnd.ms-office.chartcolorstyle+xml"/>
  <Override PartName="/xl/charts/chart97.xml" ContentType="application/vnd.openxmlformats-officedocument.drawingml.chart+xml"/>
  <Override PartName="/xl/charts/style97.xml" ContentType="application/vnd.ms-office.chartstyle+xml"/>
  <Override PartName="/xl/charts/colors97.xml" ContentType="application/vnd.ms-office.chartcolorstyle+xml"/>
  <Override PartName="/xl/charts/chart98.xml" ContentType="application/vnd.openxmlformats-officedocument.drawingml.chart+xml"/>
  <Override PartName="/xl/charts/style98.xml" ContentType="application/vnd.ms-office.chartstyle+xml"/>
  <Override PartName="/xl/charts/colors98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4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ilvano\Documents\Paolo\Universidad\Masterarbeit zwei\"/>
    </mc:Choice>
  </mc:AlternateContent>
  <xr:revisionPtr revIDLastSave="0" documentId="13_ncr:1_{414B18FB-D445-474A-9998-D83A27170BEC}" xr6:coauthVersionLast="45" xr6:coauthVersionMax="45" xr10:uidLastSave="{00000000-0000-0000-0000-000000000000}"/>
  <bookViews>
    <workbookView minimized="1" xWindow="-4050" yWindow="3390" windowWidth="10215" windowHeight="10020" tabRatio="627" firstSheet="2" activeTab="5" xr2:uid="{D8B34FAC-EC19-45AF-AB9B-2F1C38203178}"/>
  </bookViews>
  <sheets>
    <sheet name="Convergenza" sheetId="11" r:id="rId1"/>
    <sheet name="Convergenza_grafici" sheetId="12" r:id="rId2"/>
    <sheet name="Sw.beam_Lx88x11_dt-3" sheetId="4" r:id="rId3"/>
    <sheet name="Sw.beam_Lx88x11_dt-3,5" sheetId="9" r:id="rId4"/>
    <sheet name="Sw.beam_Lx88x11_dt-4" sheetId="10" r:id="rId5"/>
    <sheet name="Par.analysis_base_dt" sheetId="5" r:id="rId6"/>
  </sheets>
  <externalReferences>
    <externalReference r:id="rId7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V54" i="11" l="1"/>
  <c r="M54" i="11"/>
  <c r="D54" i="11"/>
  <c r="V50" i="11"/>
  <c r="M50" i="11"/>
  <c r="D50" i="11"/>
  <c r="V46" i="11"/>
  <c r="M46" i="11"/>
  <c r="D46" i="11"/>
  <c r="V42" i="11"/>
  <c r="M42" i="11"/>
  <c r="D42" i="11"/>
  <c r="V39" i="11"/>
  <c r="M39" i="11"/>
  <c r="D39" i="11"/>
  <c r="V166" i="11" l="1"/>
  <c r="M166" i="11"/>
  <c r="D166" i="11"/>
  <c r="V162" i="11"/>
  <c r="M162" i="11"/>
  <c r="D162" i="11"/>
  <c r="V158" i="11"/>
  <c r="M158" i="11"/>
  <c r="D158" i="11"/>
  <c r="V154" i="11"/>
  <c r="M154" i="11"/>
  <c r="D154" i="11"/>
  <c r="V151" i="11"/>
  <c r="M151" i="11"/>
  <c r="D151" i="11"/>
  <c r="V144" i="11"/>
  <c r="M144" i="11"/>
  <c r="D144" i="11"/>
  <c r="V140" i="11"/>
  <c r="M140" i="11"/>
  <c r="D140" i="11"/>
  <c r="V136" i="11"/>
  <c r="M136" i="11"/>
  <c r="D136" i="11"/>
  <c r="V131" i="11"/>
  <c r="M131" i="11"/>
  <c r="D131" i="11"/>
  <c r="V128" i="11"/>
  <c r="M128" i="11"/>
  <c r="D128" i="11"/>
  <c r="V121" i="11"/>
  <c r="M121" i="11"/>
  <c r="D121" i="11"/>
  <c r="V117" i="11"/>
  <c r="M117" i="11"/>
  <c r="D117" i="11"/>
  <c r="V113" i="11"/>
  <c r="M113" i="11"/>
  <c r="D113" i="11"/>
  <c r="V109" i="11"/>
  <c r="M109" i="11"/>
  <c r="D109" i="11"/>
  <c r="V106" i="11"/>
  <c r="M106" i="11"/>
  <c r="D106" i="11"/>
  <c r="V99" i="11"/>
  <c r="M99" i="11"/>
  <c r="D99" i="11"/>
  <c r="V94" i="11"/>
  <c r="M94" i="11"/>
  <c r="D94" i="11"/>
  <c r="V89" i="11"/>
  <c r="M89" i="11"/>
  <c r="D89" i="11"/>
  <c r="V85" i="11"/>
  <c r="M85" i="11"/>
  <c r="D85" i="11"/>
  <c r="V82" i="11"/>
  <c r="M82" i="11"/>
  <c r="D82" i="11"/>
  <c r="V75" i="11"/>
  <c r="M75" i="11"/>
  <c r="D75" i="11"/>
  <c r="V71" i="11"/>
  <c r="M71" i="11"/>
  <c r="D71" i="11"/>
  <c r="V67" i="11"/>
  <c r="M67" i="11"/>
  <c r="D67" i="11"/>
  <c r="V63" i="11"/>
  <c r="M63" i="11"/>
  <c r="D63" i="11"/>
  <c r="V60" i="11"/>
  <c r="M60" i="11"/>
  <c r="D60" i="11"/>
  <c r="V32" i="11"/>
  <c r="V28" i="11"/>
  <c r="V24" i="11"/>
  <c r="V20" i="11"/>
  <c r="V17" i="11"/>
  <c r="M32" i="11"/>
  <c r="M28" i="11"/>
  <c r="M24" i="11"/>
  <c r="M20" i="11"/>
  <c r="M17" i="11"/>
  <c r="D32" i="11"/>
  <c r="D28" i="11"/>
  <c r="D24" i="11"/>
  <c r="D20" i="11"/>
  <c r="D17" i="11"/>
  <c r="I137" i="5" l="1"/>
  <c r="I138" i="5"/>
  <c r="I139" i="5"/>
  <c r="I140" i="5"/>
  <c r="I141" i="5"/>
  <c r="I136" i="5"/>
  <c r="I126" i="5"/>
  <c r="I127" i="5"/>
  <c r="I128" i="5"/>
  <c r="I129" i="5"/>
  <c r="I130" i="5"/>
  <c r="I125" i="5"/>
  <c r="I115" i="5"/>
  <c r="I116" i="5"/>
  <c r="I117" i="5"/>
  <c r="I118" i="5"/>
  <c r="I119" i="5"/>
  <c r="I114" i="5"/>
  <c r="I104" i="5"/>
  <c r="I105" i="5"/>
  <c r="I106" i="5"/>
  <c r="I107" i="5"/>
  <c r="I108" i="5"/>
  <c r="I103" i="5"/>
  <c r="D114" i="5"/>
  <c r="D125" i="5"/>
  <c r="D136" i="5"/>
  <c r="D103" i="5"/>
  <c r="D90" i="5"/>
  <c r="D79" i="5"/>
  <c r="D57" i="5"/>
  <c r="D134" i="5"/>
  <c r="D123" i="5"/>
  <c r="D112" i="5"/>
  <c r="D101" i="5"/>
  <c r="D133" i="5"/>
  <c r="D122" i="5"/>
  <c r="D111" i="5"/>
  <c r="D100" i="5"/>
  <c r="I93" i="5"/>
  <c r="I94" i="5"/>
  <c r="I95" i="5"/>
  <c r="I96" i="5"/>
  <c r="I97" i="5"/>
  <c r="I92" i="5"/>
  <c r="I82" i="5"/>
  <c r="I83" i="5"/>
  <c r="I84" i="5"/>
  <c r="I85" i="5"/>
  <c r="I86" i="5"/>
  <c r="I81" i="5"/>
  <c r="I71" i="5"/>
  <c r="I72" i="5"/>
  <c r="I73" i="5"/>
  <c r="I74" i="5"/>
  <c r="I75" i="5"/>
  <c r="I70" i="5"/>
  <c r="I60" i="5"/>
  <c r="I61" i="5"/>
  <c r="I62" i="5"/>
  <c r="I63" i="5"/>
  <c r="I64" i="5"/>
  <c r="I59" i="5"/>
  <c r="D70" i="5"/>
  <c r="D81" i="5"/>
  <c r="D92" i="5"/>
  <c r="D59" i="5"/>
  <c r="D68" i="5"/>
  <c r="D89" i="5"/>
  <c r="D78" i="5"/>
  <c r="D67" i="5"/>
  <c r="D56" i="5"/>
  <c r="I49" i="5"/>
  <c r="I50" i="5"/>
  <c r="I51" i="5"/>
  <c r="I52" i="5"/>
  <c r="I53" i="5"/>
  <c r="I48" i="5"/>
  <c r="I38" i="5"/>
  <c r="I39" i="5"/>
  <c r="I40" i="5"/>
  <c r="I41" i="5"/>
  <c r="I42" i="5"/>
  <c r="I37" i="5"/>
  <c r="D48" i="5"/>
  <c r="D37" i="5"/>
  <c r="I27" i="5"/>
  <c r="I28" i="5"/>
  <c r="I29" i="5"/>
  <c r="I30" i="5"/>
  <c r="I31" i="5"/>
  <c r="I26" i="5"/>
  <c r="D26" i="5"/>
  <c r="D46" i="5" l="1"/>
  <c r="D45" i="5"/>
  <c r="D34" i="5"/>
  <c r="D35" i="5"/>
  <c r="D23" i="5"/>
  <c r="D24" i="5"/>
  <c r="D12" i="5"/>
  <c r="D13" i="5"/>
  <c r="F92" i="10"/>
  <c r="F91" i="10"/>
  <c r="L87" i="10"/>
  <c r="N105" i="10" s="1"/>
  <c r="F252" i="10" s="1"/>
  <c r="H252" i="10" s="1"/>
  <c r="J87" i="10"/>
  <c r="F105" i="10" s="1"/>
  <c r="F211" i="10" s="1"/>
  <c r="H211" i="10" s="1"/>
  <c r="H87" i="10"/>
  <c r="N99" i="10" s="1"/>
  <c r="F170" i="10" s="1"/>
  <c r="H170" i="10" s="1"/>
  <c r="F87" i="10"/>
  <c r="F99" i="10" s="1"/>
  <c r="F129" i="10" s="1"/>
  <c r="H129" i="10" s="1"/>
  <c r="H26" i="10"/>
  <c r="H22" i="10"/>
  <c r="H25" i="10" s="1"/>
  <c r="H17" i="10"/>
  <c r="H18" i="10" s="1"/>
  <c r="H12" i="10"/>
  <c r="H11" i="10"/>
  <c r="H10" i="10"/>
  <c r="H9" i="10"/>
  <c r="H8" i="10"/>
  <c r="F92" i="9"/>
  <c r="F91" i="9"/>
  <c r="L87" i="9"/>
  <c r="N105" i="9" s="1"/>
  <c r="F252" i="9" s="1"/>
  <c r="H252" i="9" s="1"/>
  <c r="J87" i="9"/>
  <c r="F105" i="9" s="1"/>
  <c r="F211" i="9" s="1"/>
  <c r="H211" i="9" s="1"/>
  <c r="H87" i="9"/>
  <c r="N99" i="9" s="1"/>
  <c r="F170" i="9" s="1"/>
  <c r="H170" i="9" s="1"/>
  <c r="F87" i="9"/>
  <c r="F99" i="9" s="1"/>
  <c r="F129" i="9" s="1"/>
  <c r="H129" i="9" s="1"/>
  <c r="H26" i="9"/>
  <c r="H22" i="9"/>
  <c r="H25" i="9" s="1"/>
  <c r="H17" i="9"/>
  <c r="H18" i="9" s="1"/>
  <c r="H12" i="9"/>
  <c r="H11" i="9"/>
  <c r="H10" i="9"/>
  <c r="H9" i="9"/>
  <c r="H8" i="9"/>
  <c r="D71" i="5" l="1"/>
  <c r="D93" i="5"/>
  <c r="D82" i="5"/>
  <c r="D60" i="5"/>
  <c r="D75" i="5"/>
  <c r="D97" i="5"/>
  <c r="D86" i="5"/>
  <c r="D64" i="5"/>
  <c r="D84" i="5"/>
  <c r="D62" i="5"/>
  <c r="D73" i="5"/>
  <c r="D95" i="5"/>
  <c r="D140" i="5"/>
  <c r="D129" i="5"/>
  <c r="D118" i="5"/>
  <c r="D107" i="5"/>
  <c r="D85" i="5"/>
  <c r="D63" i="5"/>
  <c r="D74" i="5"/>
  <c r="D96" i="5"/>
  <c r="D126" i="5"/>
  <c r="D115" i="5"/>
  <c r="D137" i="5"/>
  <c r="D104" i="5"/>
  <c r="D130" i="5"/>
  <c r="D119" i="5"/>
  <c r="D108" i="5"/>
  <c r="D141" i="5"/>
  <c r="D127" i="5"/>
  <c r="D116" i="5"/>
  <c r="D138" i="5"/>
  <c r="D105" i="5"/>
  <c r="D72" i="5"/>
  <c r="D94" i="5"/>
  <c r="D83" i="5"/>
  <c r="D61" i="5"/>
  <c r="D139" i="5"/>
  <c r="D128" i="5"/>
  <c r="D117" i="5"/>
  <c r="D106" i="5"/>
  <c r="H40" i="10"/>
  <c r="H77" i="10" s="1"/>
  <c r="L88" i="10"/>
  <c r="H81" i="10"/>
  <c r="H76" i="10"/>
  <c r="H75" i="10"/>
  <c r="J88" i="10"/>
  <c r="H114" i="10"/>
  <c r="H113" i="10"/>
  <c r="F114" i="10"/>
  <c r="E81" i="10"/>
  <c r="F76" i="10"/>
  <c r="E75" i="10"/>
  <c r="H70" i="10"/>
  <c r="K92" i="10" s="1"/>
  <c r="H69" i="10"/>
  <c r="K91" i="10" s="1"/>
  <c r="H65" i="10"/>
  <c r="M87" i="10" s="1"/>
  <c r="F81" i="10"/>
  <c r="G76" i="10"/>
  <c r="E69" i="10"/>
  <c r="H91" i="10" s="1"/>
  <c r="F113" i="10"/>
  <c r="E76" i="10"/>
  <c r="G70" i="10"/>
  <c r="J92" i="10" s="1"/>
  <c r="G69" i="10"/>
  <c r="J91" i="10" s="1"/>
  <c r="G65" i="10"/>
  <c r="K87" i="10" s="1"/>
  <c r="F88" i="10"/>
  <c r="F75" i="10"/>
  <c r="E65" i="10"/>
  <c r="G87" i="10" s="1"/>
  <c r="H88" i="10"/>
  <c r="G81" i="10"/>
  <c r="G75" i="10"/>
  <c r="F70" i="10"/>
  <c r="I92" i="10" s="1"/>
  <c r="F69" i="10"/>
  <c r="I91" i="10" s="1"/>
  <c r="F65" i="10"/>
  <c r="I87" i="10" s="1"/>
  <c r="E70" i="10"/>
  <c r="H92" i="10" s="1"/>
  <c r="F215" i="10"/>
  <c r="H215" i="10" s="1"/>
  <c r="F253" i="10"/>
  <c r="H253" i="10" s="1"/>
  <c r="F212" i="10"/>
  <c r="H212" i="10" s="1"/>
  <c r="F171" i="10"/>
  <c r="H171" i="10" s="1"/>
  <c r="F130" i="10"/>
  <c r="H130" i="10" s="1"/>
  <c r="F257" i="10"/>
  <c r="H257" i="10" s="1"/>
  <c r="F216" i="10"/>
  <c r="H216" i="10" s="1"/>
  <c r="F175" i="10"/>
  <c r="H175" i="10" s="1"/>
  <c r="F134" i="10"/>
  <c r="H134" i="10" s="1"/>
  <c r="H43" i="10"/>
  <c r="F131" i="10"/>
  <c r="H131" i="10" s="1"/>
  <c r="F174" i="10"/>
  <c r="H174" i="10" s="1"/>
  <c r="H42" i="10"/>
  <c r="E78" i="10" s="1"/>
  <c r="F133" i="10"/>
  <c r="H133" i="10" s="1"/>
  <c r="F254" i="10"/>
  <c r="H254" i="10" s="1"/>
  <c r="F172" i="10"/>
  <c r="H172" i="10" s="1"/>
  <c r="F255" i="10"/>
  <c r="H255" i="10" s="1"/>
  <c r="F214" i="10"/>
  <c r="H214" i="10" s="1"/>
  <c r="F173" i="10"/>
  <c r="H173" i="10" s="1"/>
  <c r="F132" i="10"/>
  <c r="H132" i="10" s="1"/>
  <c r="H27" i="10"/>
  <c r="H41" i="10"/>
  <c r="F213" i="10"/>
  <c r="H213" i="10" s="1"/>
  <c r="F256" i="10"/>
  <c r="H256" i="10" s="1"/>
  <c r="L88" i="9"/>
  <c r="H81" i="9"/>
  <c r="H76" i="9"/>
  <c r="H75" i="9"/>
  <c r="J88" i="9"/>
  <c r="H114" i="9"/>
  <c r="H113" i="9"/>
  <c r="F114" i="9"/>
  <c r="F113" i="9"/>
  <c r="F88" i="9"/>
  <c r="F81" i="9"/>
  <c r="G76" i="9"/>
  <c r="F75" i="9"/>
  <c r="E70" i="9"/>
  <c r="H92" i="9" s="1"/>
  <c r="E69" i="9"/>
  <c r="H91" i="9" s="1"/>
  <c r="E65" i="9"/>
  <c r="G87" i="9" s="1"/>
  <c r="E81" i="9"/>
  <c r="F76" i="9"/>
  <c r="E75" i="9"/>
  <c r="H70" i="9"/>
  <c r="K92" i="9" s="1"/>
  <c r="H69" i="9"/>
  <c r="K91" i="9" s="1"/>
  <c r="H65" i="9"/>
  <c r="M87" i="9" s="1"/>
  <c r="E76" i="9"/>
  <c r="G70" i="9"/>
  <c r="J92" i="9" s="1"/>
  <c r="G69" i="9"/>
  <c r="J91" i="9" s="1"/>
  <c r="G65" i="9"/>
  <c r="K87" i="9" s="1"/>
  <c r="H88" i="9"/>
  <c r="G81" i="9"/>
  <c r="G75" i="9"/>
  <c r="F70" i="9"/>
  <c r="I92" i="9" s="1"/>
  <c r="F69" i="9"/>
  <c r="I91" i="9" s="1"/>
  <c r="F65" i="9"/>
  <c r="I87" i="9" s="1"/>
  <c r="H43" i="9"/>
  <c r="H42" i="9"/>
  <c r="E78" i="9" s="1"/>
  <c r="F253" i="9"/>
  <c r="H253" i="9" s="1"/>
  <c r="F212" i="9"/>
  <c r="H212" i="9" s="1"/>
  <c r="F171" i="9"/>
  <c r="H171" i="9" s="1"/>
  <c r="F130" i="9"/>
  <c r="H130" i="9" s="1"/>
  <c r="F255" i="9"/>
  <c r="H255" i="9" s="1"/>
  <c r="F214" i="9"/>
  <c r="H214" i="9" s="1"/>
  <c r="F173" i="9"/>
  <c r="H173" i="9" s="1"/>
  <c r="F132" i="9"/>
  <c r="H132" i="9" s="1"/>
  <c r="H27" i="9"/>
  <c r="H41" i="9"/>
  <c r="F257" i="9"/>
  <c r="H257" i="9" s="1"/>
  <c r="F216" i="9"/>
  <c r="H216" i="9" s="1"/>
  <c r="F175" i="9"/>
  <c r="H175" i="9" s="1"/>
  <c r="F134" i="9"/>
  <c r="H134" i="9" s="1"/>
  <c r="F254" i="9"/>
  <c r="H254" i="9" s="1"/>
  <c r="F213" i="9"/>
  <c r="H213" i="9" s="1"/>
  <c r="F172" i="9"/>
  <c r="H172" i="9" s="1"/>
  <c r="F131" i="9"/>
  <c r="H131" i="9" s="1"/>
  <c r="F256" i="9"/>
  <c r="H256" i="9" s="1"/>
  <c r="F215" i="9"/>
  <c r="H215" i="9" s="1"/>
  <c r="F174" i="9"/>
  <c r="H174" i="9" s="1"/>
  <c r="F133" i="9"/>
  <c r="H133" i="9" s="1"/>
  <c r="H40" i="9"/>
  <c r="H77" i="9" s="1"/>
  <c r="G78" i="10" l="1"/>
  <c r="F77" i="10"/>
  <c r="E77" i="10"/>
  <c r="F78" i="10"/>
  <c r="L114" i="10"/>
  <c r="L113" i="10"/>
  <c r="L117" i="10" s="1"/>
  <c r="H117" i="10"/>
  <c r="F117" i="10"/>
  <c r="L119" i="10"/>
  <c r="H118" i="10"/>
  <c r="F118" i="10"/>
  <c r="P107" i="10"/>
  <c r="O108" i="10"/>
  <c r="O107" i="10"/>
  <c r="H119" i="10"/>
  <c r="F119" i="10"/>
  <c r="J114" i="10"/>
  <c r="J113" i="10"/>
  <c r="J118" i="10" s="1"/>
  <c r="P101" i="10"/>
  <c r="O102" i="10"/>
  <c r="O101" i="10"/>
  <c r="H101" i="10"/>
  <c r="G102" i="10"/>
  <c r="G101" i="10"/>
  <c r="G77" i="10"/>
  <c r="F94" i="10"/>
  <c r="P102" i="10" s="1"/>
  <c r="H72" i="10"/>
  <c r="K94" i="10" s="1"/>
  <c r="E72" i="10"/>
  <c r="H94" i="10" s="1"/>
  <c r="G72" i="10"/>
  <c r="J94" i="10" s="1"/>
  <c r="F72" i="10"/>
  <c r="I94" i="10" s="1"/>
  <c r="L116" i="10"/>
  <c r="J116" i="10"/>
  <c r="H116" i="10"/>
  <c r="F116" i="10"/>
  <c r="H108" i="10"/>
  <c r="H107" i="10"/>
  <c r="G107" i="10"/>
  <c r="G108" i="10"/>
  <c r="H78" i="10"/>
  <c r="F93" i="10"/>
  <c r="H71" i="10"/>
  <c r="K93" i="10" s="1"/>
  <c r="G71" i="10"/>
  <c r="J93" i="10" s="1"/>
  <c r="E71" i="10"/>
  <c r="H93" i="10" s="1"/>
  <c r="F71" i="10"/>
  <c r="I93" i="10" s="1"/>
  <c r="J114" i="9"/>
  <c r="J113" i="9"/>
  <c r="E77" i="9"/>
  <c r="F77" i="9"/>
  <c r="J116" i="9"/>
  <c r="H116" i="9"/>
  <c r="F116" i="9"/>
  <c r="H101" i="9"/>
  <c r="G102" i="9"/>
  <c r="G101" i="9"/>
  <c r="F93" i="9"/>
  <c r="E71" i="9"/>
  <c r="H93" i="9" s="1"/>
  <c r="H71" i="9"/>
  <c r="K93" i="9" s="1"/>
  <c r="G71" i="9"/>
  <c r="J93" i="9" s="1"/>
  <c r="F71" i="9"/>
  <c r="I93" i="9" s="1"/>
  <c r="L114" i="9"/>
  <c r="L113" i="9"/>
  <c r="L116" i="9" s="1"/>
  <c r="F78" i="9"/>
  <c r="G78" i="9"/>
  <c r="H107" i="9"/>
  <c r="G108" i="9"/>
  <c r="G107" i="9"/>
  <c r="H78" i="9"/>
  <c r="L118" i="9"/>
  <c r="J118" i="9"/>
  <c r="H118" i="9"/>
  <c r="F118" i="9"/>
  <c r="J119" i="9"/>
  <c r="H119" i="9"/>
  <c r="F119" i="9"/>
  <c r="F94" i="9"/>
  <c r="H102" i="9" s="1"/>
  <c r="H72" i="9"/>
  <c r="K94" i="9" s="1"/>
  <c r="E72" i="9"/>
  <c r="H94" i="9" s="1"/>
  <c r="G72" i="9"/>
  <c r="J94" i="9" s="1"/>
  <c r="F72" i="9"/>
  <c r="I94" i="9" s="1"/>
  <c r="P102" i="9"/>
  <c r="P101" i="9"/>
  <c r="O102" i="9"/>
  <c r="O101" i="9"/>
  <c r="G77" i="9"/>
  <c r="L117" i="9"/>
  <c r="J117" i="9"/>
  <c r="H117" i="9"/>
  <c r="F117" i="9"/>
  <c r="P108" i="9"/>
  <c r="P107" i="9"/>
  <c r="O108" i="9"/>
  <c r="O107" i="9"/>
  <c r="L87" i="4"/>
  <c r="N105" i="4" s="1"/>
  <c r="F252" i="4" s="1"/>
  <c r="H252" i="4" s="1"/>
  <c r="J87" i="4"/>
  <c r="F105" i="4" s="1"/>
  <c r="F211" i="4" s="1"/>
  <c r="H211" i="4" s="1"/>
  <c r="H87" i="4"/>
  <c r="N99" i="4" s="1"/>
  <c r="F170" i="4" s="1"/>
  <c r="H170" i="4" s="1"/>
  <c r="F87" i="4"/>
  <c r="H8" i="4"/>
  <c r="L119" i="9" l="1"/>
  <c r="D49" i="5"/>
  <c r="D38" i="5"/>
  <c r="D27" i="5"/>
  <c r="F253" i="4"/>
  <c r="H253" i="4" s="1"/>
  <c r="F212" i="4"/>
  <c r="H212" i="4" s="1"/>
  <c r="H102" i="10"/>
  <c r="L118" i="10"/>
  <c r="H233" i="10" s="1"/>
  <c r="P108" i="10"/>
  <c r="H202" i="10"/>
  <c r="H187" i="10"/>
  <c r="H204" i="10"/>
  <c r="H205" i="10"/>
  <c r="H203" i="10"/>
  <c r="H207" i="10"/>
  <c r="H206" i="10"/>
  <c r="H192" i="10"/>
  <c r="H191" i="10"/>
  <c r="H189" i="10"/>
  <c r="H190" i="10"/>
  <c r="H188" i="10"/>
  <c r="J117" i="10"/>
  <c r="F188" i="10" s="1"/>
  <c r="E115" i="5" s="1"/>
  <c r="H243" i="10"/>
  <c r="H228" i="10"/>
  <c r="H245" i="10"/>
  <c r="H246" i="10"/>
  <c r="H244" i="10"/>
  <c r="H248" i="10"/>
  <c r="H247" i="10"/>
  <c r="H229" i="10"/>
  <c r="H230" i="10"/>
  <c r="H232" i="10"/>
  <c r="F146" i="10"/>
  <c r="F161" i="10"/>
  <c r="G103" i="5" s="1"/>
  <c r="F162" i="10"/>
  <c r="G104" i="5" s="1"/>
  <c r="F166" i="10"/>
  <c r="G108" i="5" s="1"/>
  <c r="H108" i="5" s="1"/>
  <c r="F165" i="10"/>
  <c r="G107" i="5" s="1"/>
  <c r="F148" i="10"/>
  <c r="E105" i="5" s="1"/>
  <c r="F150" i="10"/>
  <c r="F149" i="10"/>
  <c r="E106" i="5" s="1"/>
  <c r="F164" i="10"/>
  <c r="G106" i="5" s="1"/>
  <c r="F147" i="10"/>
  <c r="E104" i="5" s="1"/>
  <c r="F151" i="10"/>
  <c r="E108" i="5" s="1"/>
  <c r="F163" i="10"/>
  <c r="G105" i="5" s="1"/>
  <c r="H105" i="5" s="1"/>
  <c r="F202" i="10"/>
  <c r="G114" i="5" s="1"/>
  <c r="F187" i="10"/>
  <c r="F204" i="10"/>
  <c r="G116" i="5" s="1"/>
  <c r="F190" i="10"/>
  <c r="E117" i="5" s="1"/>
  <c r="F192" i="10"/>
  <c r="E119" i="5" s="1"/>
  <c r="F206" i="10"/>
  <c r="G118" i="5" s="1"/>
  <c r="F189" i="10"/>
  <c r="E116" i="5" s="1"/>
  <c r="F203" i="10"/>
  <c r="G115" i="5" s="1"/>
  <c r="F205" i="10"/>
  <c r="G117" i="5" s="1"/>
  <c r="H117" i="5" s="1"/>
  <c r="F191" i="10"/>
  <c r="E118" i="5" s="1"/>
  <c r="F207" i="10"/>
  <c r="G119" i="5" s="1"/>
  <c r="H119" i="5" s="1"/>
  <c r="F277" i="10"/>
  <c r="F262" i="10"/>
  <c r="F281" i="10"/>
  <c r="F263" i="10"/>
  <c r="F267" i="10"/>
  <c r="F264" i="10"/>
  <c r="F279" i="10"/>
  <c r="F280" i="10"/>
  <c r="F265" i="10"/>
  <c r="F278" i="10"/>
  <c r="F282" i="10"/>
  <c r="F266" i="10"/>
  <c r="H236" i="10"/>
  <c r="H221" i="10"/>
  <c r="H222" i="10"/>
  <c r="H226" i="10"/>
  <c r="H225" i="10"/>
  <c r="H223" i="10"/>
  <c r="H238" i="10"/>
  <c r="H239" i="10"/>
  <c r="H224" i="10"/>
  <c r="H237" i="10"/>
  <c r="H241" i="10"/>
  <c r="H240" i="10"/>
  <c r="F139" i="10"/>
  <c r="F141" i="10"/>
  <c r="F154" i="10"/>
  <c r="F157" i="10"/>
  <c r="F158" i="10"/>
  <c r="F144" i="10"/>
  <c r="F155" i="10"/>
  <c r="F159" i="10"/>
  <c r="F143" i="10"/>
  <c r="F140" i="10"/>
  <c r="F142" i="10"/>
  <c r="F156" i="10"/>
  <c r="J119" i="10"/>
  <c r="F269" i="10" s="1"/>
  <c r="H284" i="10"/>
  <c r="H269" i="10"/>
  <c r="H286" i="10"/>
  <c r="H287" i="10"/>
  <c r="H285" i="10"/>
  <c r="H289" i="10"/>
  <c r="H288" i="10"/>
  <c r="H274" i="10"/>
  <c r="H271" i="10"/>
  <c r="H272" i="10"/>
  <c r="H270" i="10"/>
  <c r="H273" i="10"/>
  <c r="F228" i="10"/>
  <c r="F243" i="10"/>
  <c r="G125" i="5" s="1"/>
  <c r="F229" i="10"/>
  <c r="E126" i="5" s="1"/>
  <c r="F233" i="10"/>
  <c r="E130" i="5" s="1"/>
  <c r="F232" i="10"/>
  <c r="E129" i="5" s="1"/>
  <c r="F231" i="10"/>
  <c r="E128" i="5" s="1"/>
  <c r="F246" i="10"/>
  <c r="G128" i="5" s="1"/>
  <c r="H128" i="5" s="1"/>
  <c r="F245" i="10"/>
  <c r="G127" i="5" s="1"/>
  <c r="F247" i="10"/>
  <c r="G129" i="5" s="1"/>
  <c r="H129" i="5" s="1"/>
  <c r="F244" i="10"/>
  <c r="G126" i="5" s="1"/>
  <c r="F248" i="10"/>
  <c r="G130" i="5" s="1"/>
  <c r="H130" i="5" s="1"/>
  <c r="F230" i="10"/>
  <c r="E127" i="5" s="1"/>
  <c r="H154" i="10"/>
  <c r="H139" i="10"/>
  <c r="H140" i="10"/>
  <c r="H144" i="10"/>
  <c r="H143" i="10"/>
  <c r="H141" i="10"/>
  <c r="H156" i="10"/>
  <c r="H157" i="10"/>
  <c r="H155" i="10"/>
  <c r="H159" i="10"/>
  <c r="H158" i="10"/>
  <c r="H142" i="10"/>
  <c r="H195" i="10"/>
  <c r="H180" i="10"/>
  <c r="H181" i="10"/>
  <c r="H185" i="10"/>
  <c r="H184" i="10"/>
  <c r="H183" i="10"/>
  <c r="H197" i="10"/>
  <c r="H198" i="10"/>
  <c r="H182" i="10"/>
  <c r="H196" i="10"/>
  <c r="H200" i="10"/>
  <c r="H199" i="10"/>
  <c r="F284" i="10"/>
  <c r="G136" i="5" s="1"/>
  <c r="F287" i="10"/>
  <c r="G139" i="5" s="1"/>
  <c r="F288" i="10"/>
  <c r="G140" i="5" s="1"/>
  <c r="F286" i="10"/>
  <c r="G138" i="5" s="1"/>
  <c r="F285" i="10"/>
  <c r="G137" i="5" s="1"/>
  <c r="F289" i="10"/>
  <c r="G141" i="5" s="1"/>
  <c r="F272" i="10"/>
  <c r="E139" i="5" s="1"/>
  <c r="F274" i="10"/>
  <c r="E141" i="5" s="1"/>
  <c r="F180" i="10"/>
  <c r="F195" i="10"/>
  <c r="F196" i="10"/>
  <c r="F200" i="10"/>
  <c r="F197" i="10"/>
  <c r="F183" i="10"/>
  <c r="F182" i="10"/>
  <c r="F181" i="10"/>
  <c r="F185" i="10"/>
  <c r="F184" i="10"/>
  <c r="F199" i="10"/>
  <c r="F198" i="10"/>
  <c r="F236" i="10"/>
  <c r="F238" i="10"/>
  <c r="F221" i="10"/>
  <c r="F224" i="10"/>
  <c r="F225" i="10"/>
  <c r="F222" i="10"/>
  <c r="F226" i="10"/>
  <c r="F241" i="10"/>
  <c r="F239" i="10"/>
  <c r="F237" i="10"/>
  <c r="F240" i="10"/>
  <c r="F223" i="10"/>
  <c r="H161" i="10"/>
  <c r="H146" i="10"/>
  <c r="H163" i="10"/>
  <c r="H164" i="10"/>
  <c r="H162" i="10"/>
  <c r="H166" i="10"/>
  <c r="H165" i="10"/>
  <c r="H151" i="10"/>
  <c r="H148" i="10"/>
  <c r="H149" i="10"/>
  <c r="H147" i="10"/>
  <c r="H150" i="10"/>
  <c r="H277" i="10"/>
  <c r="H262" i="10"/>
  <c r="H263" i="10"/>
  <c r="H267" i="10"/>
  <c r="H266" i="10"/>
  <c r="H264" i="10"/>
  <c r="H279" i="10"/>
  <c r="H280" i="10"/>
  <c r="H278" i="10"/>
  <c r="H282" i="10"/>
  <c r="H281" i="10"/>
  <c r="H265" i="10"/>
  <c r="H161" i="9"/>
  <c r="H146" i="9"/>
  <c r="H147" i="9"/>
  <c r="H149" i="9"/>
  <c r="H151" i="9"/>
  <c r="H148" i="9"/>
  <c r="H150" i="9"/>
  <c r="H162" i="9"/>
  <c r="H164" i="9"/>
  <c r="H166" i="9"/>
  <c r="H163" i="9"/>
  <c r="H165" i="9"/>
  <c r="H284" i="9"/>
  <c r="H269" i="9"/>
  <c r="H270" i="9"/>
  <c r="H272" i="9"/>
  <c r="H274" i="9"/>
  <c r="H271" i="9"/>
  <c r="H273" i="9"/>
  <c r="H285" i="9"/>
  <c r="H287" i="9"/>
  <c r="H289" i="9"/>
  <c r="H286" i="9"/>
  <c r="H288" i="9"/>
  <c r="F243" i="9"/>
  <c r="G81" i="5" s="1"/>
  <c r="H81" i="5" s="1"/>
  <c r="F228" i="9"/>
  <c r="E81" i="5" s="1"/>
  <c r="F229" i="9"/>
  <c r="E82" i="5" s="1"/>
  <c r="F231" i="9"/>
  <c r="E84" i="5" s="1"/>
  <c r="F233" i="9"/>
  <c r="E86" i="5" s="1"/>
  <c r="F230" i="9"/>
  <c r="E83" i="5" s="1"/>
  <c r="F232" i="9"/>
  <c r="E85" i="5" s="1"/>
  <c r="F244" i="9"/>
  <c r="G82" i="5" s="1"/>
  <c r="F246" i="9"/>
  <c r="G84" i="5" s="1"/>
  <c r="H84" i="5" s="1"/>
  <c r="F248" i="9"/>
  <c r="G86" i="5" s="1"/>
  <c r="F245" i="9"/>
  <c r="G83" i="5" s="1"/>
  <c r="H83" i="5" s="1"/>
  <c r="F247" i="9"/>
  <c r="G85" i="5" s="1"/>
  <c r="F154" i="9"/>
  <c r="F139" i="9"/>
  <c r="F140" i="9"/>
  <c r="F142" i="9"/>
  <c r="F144" i="9"/>
  <c r="F141" i="9"/>
  <c r="F143" i="9"/>
  <c r="F155" i="9"/>
  <c r="F157" i="9"/>
  <c r="F159" i="9"/>
  <c r="F156" i="9"/>
  <c r="F158" i="9"/>
  <c r="F277" i="9"/>
  <c r="F262" i="9"/>
  <c r="F263" i="9"/>
  <c r="F265" i="9"/>
  <c r="F267" i="9"/>
  <c r="F264" i="9"/>
  <c r="F266" i="9"/>
  <c r="F278" i="9"/>
  <c r="F280" i="9"/>
  <c r="F282" i="9"/>
  <c r="F279" i="9"/>
  <c r="F281" i="9"/>
  <c r="H202" i="9"/>
  <c r="H187" i="9"/>
  <c r="H188" i="9"/>
  <c r="H190" i="9"/>
  <c r="H192" i="9"/>
  <c r="H189" i="9"/>
  <c r="H191" i="9"/>
  <c r="H203" i="9"/>
  <c r="H205" i="9"/>
  <c r="H207" i="9"/>
  <c r="H204" i="9"/>
  <c r="H206" i="9"/>
  <c r="F284" i="9"/>
  <c r="G92" i="5" s="1"/>
  <c r="F269" i="9"/>
  <c r="F270" i="9"/>
  <c r="E93" i="5" s="1"/>
  <c r="F272" i="9"/>
  <c r="E95" i="5" s="1"/>
  <c r="F274" i="9"/>
  <c r="E97" i="5" s="1"/>
  <c r="F271" i="9"/>
  <c r="E94" i="5" s="1"/>
  <c r="F273" i="9"/>
  <c r="E96" i="5" s="1"/>
  <c r="F285" i="9"/>
  <c r="G93" i="5" s="1"/>
  <c r="F287" i="9"/>
  <c r="G95" i="5" s="1"/>
  <c r="H95" i="5" s="1"/>
  <c r="F289" i="9"/>
  <c r="G97" i="5" s="1"/>
  <c r="F286" i="9"/>
  <c r="G94" i="5" s="1"/>
  <c r="H94" i="5" s="1"/>
  <c r="F288" i="9"/>
  <c r="G96" i="5" s="1"/>
  <c r="F195" i="9"/>
  <c r="F180" i="9"/>
  <c r="F196" i="9"/>
  <c r="F198" i="9"/>
  <c r="F200" i="9"/>
  <c r="F197" i="9"/>
  <c r="F199" i="9"/>
  <c r="F181" i="9"/>
  <c r="F183" i="9"/>
  <c r="F185" i="9"/>
  <c r="F182" i="9"/>
  <c r="F184" i="9"/>
  <c r="H236" i="9"/>
  <c r="H221" i="9"/>
  <c r="H222" i="9"/>
  <c r="H224" i="9"/>
  <c r="H226" i="9"/>
  <c r="H223" i="9"/>
  <c r="H225" i="9"/>
  <c r="H237" i="9"/>
  <c r="H239" i="9"/>
  <c r="H241" i="9"/>
  <c r="H238" i="9"/>
  <c r="H240" i="9"/>
  <c r="F161" i="9"/>
  <c r="G59" i="5" s="1"/>
  <c r="H59" i="5" s="1"/>
  <c r="F146" i="9"/>
  <c r="E59" i="5" s="1"/>
  <c r="F162" i="9"/>
  <c r="G60" i="5" s="1"/>
  <c r="H60" i="5" s="1"/>
  <c r="F164" i="9"/>
  <c r="G62" i="5" s="1"/>
  <c r="F166" i="9"/>
  <c r="G64" i="5" s="1"/>
  <c r="H64" i="5" s="1"/>
  <c r="F163" i="9"/>
  <c r="G61" i="5" s="1"/>
  <c r="F165" i="9"/>
  <c r="G63" i="5" s="1"/>
  <c r="H63" i="5" s="1"/>
  <c r="F147" i="9"/>
  <c r="E60" i="5" s="1"/>
  <c r="F149" i="9"/>
  <c r="E62" i="5" s="1"/>
  <c r="F151" i="9"/>
  <c r="E64" i="5" s="1"/>
  <c r="F148" i="9"/>
  <c r="E61" i="5" s="1"/>
  <c r="F150" i="9"/>
  <c r="E63" i="5" s="1"/>
  <c r="H277" i="9"/>
  <c r="H262" i="9"/>
  <c r="H263" i="9"/>
  <c r="H265" i="9"/>
  <c r="H267" i="9"/>
  <c r="H264" i="9"/>
  <c r="H266" i="9"/>
  <c r="H278" i="9"/>
  <c r="H280" i="9"/>
  <c r="H282" i="9"/>
  <c r="H279" i="9"/>
  <c r="H281" i="9"/>
  <c r="F202" i="9"/>
  <c r="G70" i="5" s="1"/>
  <c r="H70" i="5" s="1"/>
  <c r="F187" i="9"/>
  <c r="E70" i="5" s="1"/>
  <c r="F203" i="9"/>
  <c r="G71" i="5" s="1"/>
  <c r="H71" i="5" s="1"/>
  <c r="F205" i="9"/>
  <c r="G73" i="5" s="1"/>
  <c r="F207" i="9"/>
  <c r="G75" i="5" s="1"/>
  <c r="H75" i="5" s="1"/>
  <c r="F204" i="9"/>
  <c r="G72" i="5" s="1"/>
  <c r="F206" i="9"/>
  <c r="G74" i="5" s="1"/>
  <c r="H74" i="5" s="1"/>
  <c r="F188" i="9"/>
  <c r="E71" i="5" s="1"/>
  <c r="F190" i="9"/>
  <c r="E73" i="5" s="1"/>
  <c r="F192" i="9"/>
  <c r="E75" i="5" s="1"/>
  <c r="F189" i="9"/>
  <c r="E72" i="5" s="1"/>
  <c r="F191" i="9"/>
  <c r="E74" i="5" s="1"/>
  <c r="H108" i="9"/>
  <c r="H154" i="9"/>
  <c r="H139" i="9"/>
  <c r="H140" i="9"/>
  <c r="H142" i="9"/>
  <c r="H144" i="9"/>
  <c r="H141" i="9"/>
  <c r="H143" i="9"/>
  <c r="H155" i="9"/>
  <c r="H157" i="9"/>
  <c r="H159" i="9"/>
  <c r="H156" i="9"/>
  <c r="H158" i="9"/>
  <c r="H195" i="9"/>
  <c r="H180" i="9"/>
  <c r="H181" i="9"/>
  <c r="H183" i="9"/>
  <c r="H185" i="9"/>
  <c r="H182" i="9"/>
  <c r="H184" i="9"/>
  <c r="H196" i="9"/>
  <c r="H198" i="9"/>
  <c r="H200" i="9"/>
  <c r="H197" i="9"/>
  <c r="H199" i="9"/>
  <c r="F236" i="9"/>
  <c r="F221" i="9"/>
  <c r="F237" i="9"/>
  <c r="F239" i="9"/>
  <c r="F241" i="9"/>
  <c r="F238" i="9"/>
  <c r="F240" i="9"/>
  <c r="F222" i="9"/>
  <c r="F224" i="9"/>
  <c r="F226" i="9"/>
  <c r="F223" i="9"/>
  <c r="F225" i="9"/>
  <c r="F171" i="4"/>
  <c r="H171" i="4" s="1"/>
  <c r="I16" i="5"/>
  <c r="I17" i="5"/>
  <c r="I18" i="5"/>
  <c r="I19" i="5"/>
  <c r="I20" i="5"/>
  <c r="I15" i="5"/>
  <c r="F115" i="5" l="1"/>
  <c r="J115" i="5"/>
  <c r="F75" i="5"/>
  <c r="J75" i="5"/>
  <c r="H72" i="5"/>
  <c r="F70" i="5"/>
  <c r="J70" i="5"/>
  <c r="F64" i="5"/>
  <c r="J64" i="5"/>
  <c r="H61" i="5"/>
  <c r="F59" i="5"/>
  <c r="J59" i="5"/>
  <c r="H97" i="5"/>
  <c r="F94" i="5"/>
  <c r="J94" i="5"/>
  <c r="E92" i="5"/>
  <c r="J92" i="5" s="1"/>
  <c r="F92" i="5"/>
  <c r="H86" i="5"/>
  <c r="F83" i="5"/>
  <c r="J83" i="5"/>
  <c r="F81" i="5"/>
  <c r="J81" i="5"/>
  <c r="H141" i="5"/>
  <c r="H139" i="5"/>
  <c r="H126" i="5"/>
  <c r="F128" i="5"/>
  <c r="J128" i="5"/>
  <c r="F118" i="5"/>
  <c r="J118" i="5"/>
  <c r="H118" i="5"/>
  <c r="H116" i="5"/>
  <c r="F108" i="5"/>
  <c r="J108" i="5"/>
  <c r="E107" i="5"/>
  <c r="J107" i="5" s="1"/>
  <c r="H104" i="5"/>
  <c r="H231" i="10"/>
  <c r="F73" i="5"/>
  <c r="J73" i="5"/>
  <c r="F62" i="5"/>
  <c r="J62" i="5"/>
  <c r="F97" i="5"/>
  <c r="J97" i="5"/>
  <c r="H92" i="5"/>
  <c r="F86" i="5"/>
  <c r="J86" i="5"/>
  <c r="F129" i="5"/>
  <c r="J129" i="5"/>
  <c r="E125" i="5"/>
  <c r="J125" i="5" s="1"/>
  <c r="F119" i="5"/>
  <c r="J119" i="5"/>
  <c r="E114" i="5"/>
  <c r="J114" i="5" s="1"/>
  <c r="F114" i="5"/>
  <c r="F104" i="5"/>
  <c r="J104" i="5"/>
  <c r="F105" i="5"/>
  <c r="J105" i="5"/>
  <c r="F74" i="5"/>
  <c r="J74" i="5"/>
  <c r="F71" i="5"/>
  <c r="J71" i="5"/>
  <c r="H73" i="5"/>
  <c r="F63" i="5"/>
  <c r="J63" i="5"/>
  <c r="F60" i="5"/>
  <c r="J60" i="5"/>
  <c r="H62" i="5"/>
  <c r="H96" i="5"/>
  <c r="H93" i="5"/>
  <c r="F95" i="5"/>
  <c r="J95" i="5"/>
  <c r="H85" i="5"/>
  <c r="H82" i="5"/>
  <c r="F84" i="5"/>
  <c r="J84" i="5"/>
  <c r="F141" i="5"/>
  <c r="J141" i="5"/>
  <c r="F127" i="5"/>
  <c r="J127" i="5"/>
  <c r="H127" i="5"/>
  <c r="F130" i="5"/>
  <c r="J130" i="5"/>
  <c r="E136" i="5"/>
  <c r="J136" i="5" s="1"/>
  <c r="H115" i="5"/>
  <c r="H114" i="5"/>
  <c r="H106" i="5"/>
  <c r="H107" i="5"/>
  <c r="F103" i="5"/>
  <c r="E103" i="5"/>
  <c r="J103" i="5" s="1"/>
  <c r="F72" i="5"/>
  <c r="J72" i="5"/>
  <c r="F61" i="5"/>
  <c r="J61" i="5"/>
  <c r="F96" i="5"/>
  <c r="J96" i="5"/>
  <c r="F93" i="5"/>
  <c r="J93" i="5"/>
  <c r="F85" i="5"/>
  <c r="J85" i="5"/>
  <c r="F82" i="5"/>
  <c r="J82" i="5"/>
  <c r="F139" i="5"/>
  <c r="J139" i="5"/>
  <c r="F126" i="5"/>
  <c r="J126" i="5"/>
  <c r="F116" i="5"/>
  <c r="J116" i="5"/>
  <c r="F117" i="5"/>
  <c r="J117" i="5"/>
  <c r="F106" i="5"/>
  <c r="J106" i="5"/>
  <c r="F273" i="10"/>
  <c r="F271" i="10"/>
  <c r="E138" i="5" s="1"/>
  <c r="F270" i="10"/>
  <c r="E137" i="5" s="1"/>
  <c r="H137" i="5" s="1"/>
  <c r="H243" i="9"/>
  <c r="H228" i="9"/>
  <c r="H229" i="9"/>
  <c r="H231" i="9"/>
  <c r="H233" i="9"/>
  <c r="H230" i="9"/>
  <c r="H232" i="9"/>
  <c r="H244" i="9"/>
  <c r="H246" i="9"/>
  <c r="H248" i="9"/>
  <c r="H245" i="9"/>
  <c r="H247" i="9"/>
  <c r="D15" i="5"/>
  <c r="F138" i="5" l="1"/>
  <c r="J138" i="5"/>
  <c r="E140" i="5"/>
  <c r="F140" i="5" s="1"/>
  <c r="F125" i="5"/>
  <c r="F107" i="5"/>
  <c r="H125" i="5"/>
  <c r="H138" i="5"/>
  <c r="F137" i="5"/>
  <c r="J137" i="5"/>
  <c r="F136" i="5"/>
  <c r="H103" i="5"/>
  <c r="H136" i="5"/>
  <c r="H11" i="4"/>
  <c r="H12" i="4"/>
  <c r="H10" i="4"/>
  <c r="H9" i="4"/>
  <c r="D40" i="5" l="1"/>
  <c r="D29" i="5"/>
  <c r="D51" i="5"/>
  <c r="F255" i="4"/>
  <c r="H255" i="4" s="1"/>
  <c r="F214" i="4"/>
  <c r="H214" i="4" s="1"/>
  <c r="D39" i="5"/>
  <c r="D28" i="5"/>
  <c r="D50" i="5"/>
  <c r="F254" i="4"/>
  <c r="H254" i="4" s="1"/>
  <c r="F213" i="4"/>
  <c r="H213" i="4" s="1"/>
  <c r="D53" i="5"/>
  <c r="D42" i="5"/>
  <c r="D31" i="5"/>
  <c r="F257" i="4"/>
  <c r="H257" i="4" s="1"/>
  <c r="F216" i="4"/>
  <c r="H216" i="4" s="1"/>
  <c r="J140" i="5"/>
  <c r="H140" i="5"/>
  <c r="D52" i="5"/>
  <c r="D41" i="5"/>
  <c r="D30" i="5"/>
  <c r="F256" i="4"/>
  <c r="H256" i="4" s="1"/>
  <c r="F215" i="4"/>
  <c r="H215" i="4" s="1"/>
  <c r="D17" i="5"/>
  <c r="F172" i="4"/>
  <c r="H172" i="4" s="1"/>
  <c r="D18" i="5"/>
  <c r="F173" i="4"/>
  <c r="H173" i="4" s="1"/>
  <c r="D20" i="5"/>
  <c r="F175" i="4"/>
  <c r="H175" i="4" s="1"/>
  <c r="D19" i="5"/>
  <c r="F174" i="4"/>
  <c r="H174" i="4" s="1"/>
  <c r="D16" i="5"/>
  <c r="F92" i="4"/>
  <c r="F91" i="4"/>
  <c r="F99" i="4"/>
  <c r="F131" i="4" s="1"/>
  <c r="H131" i="4" s="1"/>
  <c r="H26" i="4"/>
  <c r="H22" i="4"/>
  <c r="H25" i="4" s="1"/>
  <c r="H17" i="4"/>
  <c r="H18" i="4" s="1"/>
  <c r="L88" i="4" l="1"/>
  <c r="F81" i="4"/>
  <c r="E81" i="4"/>
  <c r="J88" i="4"/>
  <c r="G81" i="4"/>
  <c r="H88" i="4"/>
  <c r="H81" i="4"/>
  <c r="F88" i="4"/>
  <c r="F75" i="4"/>
  <c r="H76" i="4"/>
  <c r="E76" i="4"/>
  <c r="F76" i="4"/>
  <c r="G75" i="4"/>
  <c r="E75" i="4"/>
  <c r="G76" i="4"/>
  <c r="H75" i="4"/>
  <c r="F70" i="4"/>
  <c r="I92" i="4" s="1"/>
  <c r="F69" i="4"/>
  <c r="I91" i="4" s="1"/>
  <c r="F65" i="4"/>
  <c r="I87" i="4" s="1"/>
  <c r="E70" i="4"/>
  <c r="H92" i="4" s="1"/>
  <c r="G70" i="4"/>
  <c r="J92" i="4" s="1"/>
  <c r="G69" i="4"/>
  <c r="J91" i="4" s="1"/>
  <c r="G65" i="4"/>
  <c r="K87" i="4" s="1"/>
  <c r="E69" i="4"/>
  <c r="H91" i="4" s="1"/>
  <c r="H70" i="4"/>
  <c r="K92" i="4" s="1"/>
  <c r="H69" i="4"/>
  <c r="K91" i="4" s="1"/>
  <c r="H65" i="4"/>
  <c r="M87" i="4" s="1"/>
  <c r="E65" i="4"/>
  <c r="G87" i="4" s="1"/>
  <c r="I40" i="4"/>
  <c r="I42" i="4"/>
  <c r="H43" i="4"/>
  <c r="J43" i="4"/>
  <c r="J40" i="4"/>
  <c r="J42" i="4"/>
  <c r="H42" i="4"/>
  <c r="E78" i="4" s="1"/>
  <c r="J41" i="4"/>
  <c r="H41" i="4"/>
  <c r="J113" i="4" s="1"/>
  <c r="I41" i="4"/>
  <c r="I43" i="4"/>
  <c r="H40" i="4"/>
  <c r="H77" i="4" s="1"/>
  <c r="F133" i="4"/>
  <c r="H133" i="4" s="1"/>
  <c r="F129" i="4"/>
  <c r="H129" i="4" s="1"/>
  <c r="F130" i="4"/>
  <c r="H130" i="4" s="1"/>
  <c r="F134" i="4"/>
  <c r="H134" i="4" s="1"/>
  <c r="F132" i="4"/>
  <c r="H132" i="4" s="1"/>
  <c r="F114" i="4"/>
  <c r="F113" i="4"/>
  <c r="H114" i="4"/>
  <c r="H113" i="4"/>
  <c r="H27" i="4"/>
  <c r="F119" i="4" l="1"/>
  <c r="J119" i="4"/>
  <c r="H119" i="4"/>
  <c r="H116" i="4"/>
  <c r="J116" i="4"/>
  <c r="F116" i="4"/>
  <c r="J114" i="4"/>
  <c r="F117" i="4"/>
  <c r="J117" i="4"/>
  <c r="H117" i="4"/>
  <c r="H118" i="4"/>
  <c r="J118" i="4"/>
  <c r="F118" i="4"/>
  <c r="H107" i="4"/>
  <c r="G107" i="4"/>
  <c r="G108" i="4"/>
  <c r="P101" i="4"/>
  <c r="O101" i="4"/>
  <c r="O102" i="4"/>
  <c r="P107" i="4"/>
  <c r="O107" i="4"/>
  <c r="O108" i="4"/>
  <c r="G77" i="4"/>
  <c r="E77" i="4"/>
  <c r="G78" i="4"/>
  <c r="H78" i="4"/>
  <c r="F78" i="4"/>
  <c r="F77" i="4"/>
  <c r="F71" i="4"/>
  <c r="I93" i="4" s="1"/>
  <c r="G71" i="4"/>
  <c r="J93" i="4" s="1"/>
  <c r="E71" i="4"/>
  <c r="H93" i="4" s="1"/>
  <c r="H71" i="4"/>
  <c r="K93" i="4" s="1"/>
  <c r="F72" i="4"/>
  <c r="I94" i="4" s="1"/>
  <c r="E72" i="4"/>
  <c r="H94" i="4" s="1"/>
  <c r="G72" i="4"/>
  <c r="J94" i="4" s="1"/>
  <c r="H72" i="4"/>
  <c r="K94" i="4" s="1"/>
  <c r="L114" i="4"/>
  <c r="L113" i="4"/>
  <c r="L117" i="4" s="1"/>
  <c r="F94" i="4"/>
  <c r="H102" i="4" s="1"/>
  <c r="F93" i="4"/>
  <c r="G101" i="4"/>
  <c r="G102" i="4"/>
  <c r="H101" i="4"/>
  <c r="H277" i="4" l="1"/>
  <c r="H262" i="4"/>
  <c r="H278" i="4"/>
  <c r="H263" i="4"/>
  <c r="H280" i="4"/>
  <c r="H264" i="4"/>
  <c r="H282" i="4"/>
  <c r="H279" i="4"/>
  <c r="H266" i="4"/>
  <c r="H265" i="4"/>
  <c r="H267" i="4"/>
  <c r="H281" i="4"/>
  <c r="F243" i="4"/>
  <c r="G37" i="5" s="1"/>
  <c r="F228" i="4"/>
  <c r="F229" i="4"/>
  <c r="E38" i="5" s="1"/>
  <c r="F244" i="4"/>
  <c r="G38" i="5" s="1"/>
  <c r="F231" i="4"/>
  <c r="E40" i="5" s="1"/>
  <c r="F247" i="4"/>
  <c r="G41" i="5" s="1"/>
  <c r="F245" i="4"/>
  <c r="G39" i="5" s="1"/>
  <c r="F248" i="4"/>
  <c r="G42" i="5" s="1"/>
  <c r="F232" i="4"/>
  <c r="E41" i="5" s="1"/>
  <c r="F246" i="4"/>
  <c r="G40" i="5" s="1"/>
  <c r="F230" i="4"/>
  <c r="E39" i="5" s="1"/>
  <c r="F233" i="4"/>
  <c r="E42" i="5" s="1"/>
  <c r="F187" i="4"/>
  <c r="E26" i="5" s="1"/>
  <c r="F202" i="4"/>
  <c r="G26" i="5" s="1"/>
  <c r="F188" i="4"/>
  <c r="E27" i="5" s="1"/>
  <c r="F203" i="4"/>
  <c r="G27" i="5" s="1"/>
  <c r="F190" i="4"/>
  <c r="E29" i="5" s="1"/>
  <c r="F204" i="4"/>
  <c r="G28" i="5" s="1"/>
  <c r="F207" i="4"/>
  <c r="G31" i="5" s="1"/>
  <c r="F205" i="4"/>
  <c r="G29" i="5" s="1"/>
  <c r="F189" i="4"/>
  <c r="E28" i="5" s="1"/>
  <c r="F191" i="4"/>
  <c r="E30" i="5" s="1"/>
  <c r="F192" i="4"/>
  <c r="E31" i="5" s="1"/>
  <c r="F206" i="4"/>
  <c r="G30" i="5" s="1"/>
  <c r="F236" i="4"/>
  <c r="F221" i="4"/>
  <c r="F237" i="4"/>
  <c r="F222" i="4"/>
  <c r="F223" i="4"/>
  <c r="F226" i="4"/>
  <c r="F224" i="4"/>
  <c r="F240" i="4"/>
  <c r="F241" i="4"/>
  <c r="F238" i="4"/>
  <c r="F239" i="4"/>
  <c r="F225" i="4"/>
  <c r="F284" i="4"/>
  <c r="G48" i="5" s="1"/>
  <c r="F269" i="4"/>
  <c r="F270" i="4"/>
  <c r="E49" i="5" s="1"/>
  <c r="F285" i="4"/>
  <c r="G49" i="5" s="1"/>
  <c r="F287" i="4"/>
  <c r="G51" i="5" s="1"/>
  <c r="F286" i="4"/>
  <c r="G50" i="5" s="1"/>
  <c r="F289" i="4"/>
  <c r="G53" i="5" s="1"/>
  <c r="F273" i="4"/>
  <c r="E52" i="5" s="1"/>
  <c r="F272" i="4"/>
  <c r="E51" i="5" s="1"/>
  <c r="F271" i="4"/>
  <c r="E50" i="5" s="1"/>
  <c r="F274" i="4"/>
  <c r="E53" i="5" s="1"/>
  <c r="F288" i="4"/>
  <c r="G52" i="5" s="1"/>
  <c r="H52" i="5" s="1"/>
  <c r="F195" i="4"/>
  <c r="F180" i="4"/>
  <c r="F196" i="4"/>
  <c r="F181" i="4"/>
  <c r="F183" i="4"/>
  <c r="F197" i="4"/>
  <c r="F199" i="4"/>
  <c r="F182" i="4"/>
  <c r="F185" i="4"/>
  <c r="F184" i="4"/>
  <c r="F200" i="4"/>
  <c r="F198" i="4"/>
  <c r="H236" i="4"/>
  <c r="H221" i="4"/>
  <c r="H237" i="4"/>
  <c r="H222" i="4"/>
  <c r="H224" i="4"/>
  <c r="H241" i="4"/>
  <c r="H226" i="4"/>
  <c r="H239" i="4"/>
  <c r="H223" i="4"/>
  <c r="H238" i="4"/>
  <c r="H225" i="4"/>
  <c r="H240" i="4"/>
  <c r="F277" i="4"/>
  <c r="F262" i="4"/>
  <c r="F278" i="4"/>
  <c r="F263" i="4"/>
  <c r="F265" i="4"/>
  <c r="F264" i="4"/>
  <c r="F281" i="4"/>
  <c r="F279" i="4"/>
  <c r="F282" i="4"/>
  <c r="F280" i="4"/>
  <c r="F266" i="4"/>
  <c r="F267" i="4"/>
  <c r="H180" i="4"/>
  <c r="H195" i="4"/>
  <c r="H181" i="4"/>
  <c r="H196" i="4"/>
  <c r="H183" i="4"/>
  <c r="H197" i="4"/>
  <c r="H200" i="4"/>
  <c r="H199" i="4"/>
  <c r="H184" i="4"/>
  <c r="H182" i="4"/>
  <c r="H198" i="4"/>
  <c r="H185" i="4"/>
  <c r="L116" i="4"/>
  <c r="H146" i="4" s="1"/>
  <c r="L118" i="4"/>
  <c r="L119" i="4"/>
  <c r="P102" i="4"/>
  <c r="H108" i="4"/>
  <c r="P108" i="4"/>
  <c r="H165" i="4"/>
  <c r="F143" i="4"/>
  <c r="F158" i="4"/>
  <c r="H143" i="4"/>
  <c r="H158" i="4"/>
  <c r="F150" i="4"/>
  <c r="F165" i="4"/>
  <c r="G19" i="5" s="1"/>
  <c r="H161" i="4"/>
  <c r="H163" i="4"/>
  <c r="H166" i="4"/>
  <c r="H162" i="4"/>
  <c r="H149" i="4"/>
  <c r="H164" i="4"/>
  <c r="H147" i="4"/>
  <c r="H142" i="4"/>
  <c r="H159" i="4"/>
  <c r="H156" i="4"/>
  <c r="H139" i="4"/>
  <c r="H155" i="4"/>
  <c r="H141" i="4"/>
  <c r="H154" i="4"/>
  <c r="H144" i="4"/>
  <c r="H157" i="4"/>
  <c r="H140" i="4"/>
  <c r="F148" i="4"/>
  <c r="E17" i="5" s="1"/>
  <c r="F161" i="4"/>
  <c r="G15" i="5" s="1"/>
  <c r="F146" i="4"/>
  <c r="E15" i="5" s="1"/>
  <c r="F147" i="4"/>
  <c r="E16" i="5" s="1"/>
  <c r="F163" i="4"/>
  <c r="G17" i="5" s="1"/>
  <c r="F162" i="4"/>
  <c r="G16" i="5" s="1"/>
  <c r="F151" i="4"/>
  <c r="E20" i="5" s="1"/>
  <c r="F166" i="4"/>
  <c r="G20" i="5" s="1"/>
  <c r="F149" i="4"/>
  <c r="E18" i="5" s="1"/>
  <c r="F164" i="4"/>
  <c r="G18" i="5" s="1"/>
  <c r="F156" i="4"/>
  <c r="F141" i="4"/>
  <c r="F142" i="4"/>
  <c r="F154" i="4"/>
  <c r="F140" i="4"/>
  <c r="F144" i="4"/>
  <c r="F139" i="4"/>
  <c r="F159" i="4"/>
  <c r="F155" i="4"/>
  <c r="F157" i="4"/>
  <c r="H151" i="4" l="1"/>
  <c r="H148" i="4"/>
  <c r="H202" i="4"/>
  <c r="H187" i="4"/>
  <c r="H188" i="4"/>
  <c r="H203" i="4"/>
  <c r="H189" i="4"/>
  <c r="H206" i="4"/>
  <c r="H205" i="4"/>
  <c r="H204" i="4"/>
  <c r="H191" i="4"/>
  <c r="H190" i="4"/>
  <c r="H192" i="4"/>
  <c r="H207" i="4"/>
  <c r="F52" i="5"/>
  <c r="J52" i="5"/>
  <c r="H49" i="5"/>
  <c r="H30" i="5"/>
  <c r="H29" i="5"/>
  <c r="H27" i="5"/>
  <c r="F42" i="5"/>
  <c r="J42" i="5"/>
  <c r="H42" i="5"/>
  <c r="H38" i="5"/>
  <c r="H150" i="4"/>
  <c r="F53" i="5"/>
  <c r="J53" i="5"/>
  <c r="H53" i="5"/>
  <c r="F49" i="5"/>
  <c r="J49" i="5"/>
  <c r="F31" i="5"/>
  <c r="J31" i="5"/>
  <c r="H31" i="5"/>
  <c r="F27" i="5"/>
  <c r="J27" i="5"/>
  <c r="F39" i="5"/>
  <c r="J39" i="5"/>
  <c r="H39" i="5"/>
  <c r="F38" i="5"/>
  <c r="J38" i="5"/>
  <c r="H284" i="4"/>
  <c r="H269" i="4"/>
  <c r="H285" i="4"/>
  <c r="H270" i="4"/>
  <c r="H272" i="4"/>
  <c r="H286" i="4"/>
  <c r="H273" i="4"/>
  <c r="H274" i="4"/>
  <c r="H287" i="4"/>
  <c r="H271" i="4"/>
  <c r="H288" i="4"/>
  <c r="H289" i="4"/>
  <c r="F50" i="5"/>
  <c r="J50" i="5"/>
  <c r="H50" i="5"/>
  <c r="E48" i="5"/>
  <c r="J48" i="5" s="1"/>
  <c r="F30" i="5"/>
  <c r="J30" i="5"/>
  <c r="H28" i="5"/>
  <c r="H26" i="5"/>
  <c r="H40" i="5"/>
  <c r="H41" i="5"/>
  <c r="E37" i="5"/>
  <c r="J37" i="5" s="1"/>
  <c r="H243" i="4"/>
  <c r="H228" i="4"/>
  <c r="H244" i="4"/>
  <c r="H229" i="4"/>
  <c r="H230" i="4"/>
  <c r="H248" i="4"/>
  <c r="H246" i="4"/>
  <c r="H233" i="4"/>
  <c r="H247" i="4"/>
  <c r="H231" i="4"/>
  <c r="H232" i="4"/>
  <c r="H245" i="4"/>
  <c r="F51" i="5"/>
  <c r="J51" i="5"/>
  <c r="H51" i="5"/>
  <c r="H48" i="5"/>
  <c r="F28" i="5"/>
  <c r="J28" i="5"/>
  <c r="F29" i="5"/>
  <c r="J29" i="5"/>
  <c r="F26" i="5"/>
  <c r="J26" i="5"/>
  <c r="F41" i="5"/>
  <c r="J41" i="5"/>
  <c r="F40" i="5"/>
  <c r="J40" i="5"/>
  <c r="H37" i="5"/>
  <c r="H17" i="5"/>
  <c r="E19" i="5"/>
  <c r="J19" i="5" s="1"/>
  <c r="H16" i="5"/>
  <c r="H20" i="5"/>
  <c r="F16" i="5"/>
  <c r="J16" i="5"/>
  <c r="F15" i="5"/>
  <c r="J15" i="5"/>
  <c r="F20" i="5"/>
  <c r="J20" i="5"/>
  <c r="H18" i="5"/>
  <c r="H15" i="5"/>
  <c r="F18" i="5"/>
  <c r="J18" i="5"/>
  <c r="F17" i="5"/>
  <c r="J17" i="5"/>
  <c r="F37" i="5" l="1"/>
  <c r="F48" i="5"/>
  <c r="F19" i="5"/>
  <c r="H19" i="5"/>
</calcChain>
</file>

<file path=xl/sharedStrings.xml><?xml version="1.0" encoding="utf-8"?>
<sst xmlns="http://schemas.openxmlformats.org/spreadsheetml/2006/main" count="2401" uniqueCount="214">
  <si>
    <t>c</t>
  </si>
  <si>
    <t>Considera disegni sul quaderno data 28/07/19</t>
  </si>
  <si>
    <t>L</t>
  </si>
  <si>
    <t>Lunghezza trave</t>
  </si>
  <si>
    <t>Larghezza trave</t>
  </si>
  <si>
    <t>b</t>
  </si>
  <si>
    <t>mm</t>
  </si>
  <si>
    <t>Spessore glass pane</t>
  </si>
  <si>
    <t>t</t>
  </si>
  <si>
    <t>Spessore truss core</t>
  </si>
  <si>
    <t>Spessore trave</t>
  </si>
  <si>
    <t>h</t>
  </si>
  <si>
    <t>Distanza piani mediani</t>
  </si>
  <si>
    <t>d</t>
  </si>
  <si>
    <t>Geometria</t>
  </si>
  <si>
    <r>
      <t>E</t>
    </r>
    <r>
      <rPr>
        <vertAlign val="subscript"/>
        <sz val="11"/>
        <color theme="1"/>
        <rFont val="Calibri"/>
        <family val="2"/>
        <scheme val="minor"/>
      </rPr>
      <t>f</t>
    </r>
  </si>
  <si>
    <r>
      <t>E</t>
    </r>
    <r>
      <rPr>
        <vertAlign val="subscript"/>
        <sz val="11"/>
        <color theme="1"/>
        <rFont val="Calibri"/>
        <family val="2"/>
        <scheme val="minor"/>
      </rPr>
      <t>c</t>
    </r>
  </si>
  <si>
    <t>MPa</t>
  </si>
  <si>
    <t>Proprietà materiali</t>
  </si>
  <si>
    <t>Proprietà equivalenti della trave sandwich</t>
  </si>
  <si>
    <t>D</t>
  </si>
  <si>
    <t>AG</t>
  </si>
  <si>
    <t>Condizioni particolari per la semplificazione delle formule delle propr. eq.</t>
  </si>
  <si>
    <t>d/t</t>
  </si>
  <si>
    <t>Ipotesi di facce sottili: se i glass panes sono sufficientemente sottili,  il loro</t>
  </si>
  <si>
    <t>Il materiale del core è poco rigido rispetto a quello delle facce: trascurare il</t>
  </si>
  <si>
    <t>terzo termine di "D"</t>
  </si>
  <si>
    <t>risultato</t>
  </si>
  <si>
    <t>La tensione a taglio è uniforme lungo lo spessore del core</t>
  </si>
  <si>
    <t>1° termine</t>
  </si>
  <si>
    <t>2° termine</t>
  </si>
  <si>
    <t>3° termine</t>
  </si>
  <si>
    <t>Rigidezza a flessione "D"</t>
  </si>
  <si>
    <t>Mai trascurabile</t>
  </si>
  <si>
    <t>Rigidezza a taglio "AG"</t>
  </si>
  <si>
    <t>completa</t>
  </si>
  <si>
    <t>semplificata</t>
  </si>
  <si>
    <t>N</t>
  </si>
  <si>
    <t>Geometria truss core piramidale</t>
  </si>
  <si>
    <r>
      <t xml:space="preserve">Altezza </t>
    </r>
    <r>
      <rPr>
        <sz val="11"/>
        <color theme="1"/>
        <rFont val="Calibri"/>
        <family val="2"/>
      </rPr>
      <t>≡ spessore truss core</t>
    </r>
  </si>
  <si>
    <t>Lato alla base</t>
  </si>
  <si>
    <t>Diametro del truss element</t>
  </si>
  <si>
    <r>
      <t>b</t>
    </r>
    <r>
      <rPr>
        <vertAlign val="subscript"/>
        <sz val="11"/>
        <color theme="1"/>
        <rFont val="Calibri"/>
        <family val="2"/>
        <scheme val="minor"/>
      </rPr>
      <t>t</t>
    </r>
  </si>
  <si>
    <r>
      <t>h</t>
    </r>
    <r>
      <rPr>
        <vertAlign val="subscript"/>
        <sz val="11"/>
        <color theme="1"/>
        <rFont val="Calibri"/>
        <family val="2"/>
        <scheme val="minor"/>
      </rPr>
      <t>t</t>
    </r>
  </si>
  <si>
    <r>
      <t>d</t>
    </r>
    <r>
      <rPr>
        <vertAlign val="subscript"/>
        <sz val="11"/>
        <color theme="1"/>
        <rFont val="Calibri"/>
        <family val="2"/>
        <scheme val="minor"/>
      </rPr>
      <t>t</t>
    </r>
  </si>
  <si>
    <r>
      <t>l</t>
    </r>
    <r>
      <rPr>
        <vertAlign val="subscript"/>
        <sz val="11"/>
        <color theme="1"/>
        <rFont val="Calibri"/>
        <family val="2"/>
        <scheme val="minor"/>
      </rPr>
      <t>t</t>
    </r>
  </si>
  <si>
    <r>
      <t>E</t>
    </r>
    <r>
      <rPr>
        <vertAlign val="subscript"/>
        <sz val="11"/>
        <color theme="1"/>
        <rFont val="Calibri"/>
        <family val="2"/>
        <scheme val="minor"/>
      </rPr>
      <t>33</t>
    </r>
  </si>
  <si>
    <r>
      <t>G</t>
    </r>
    <r>
      <rPr>
        <vertAlign val="subscript"/>
        <sz val="11"/>
        <color theme="1"/>
        <rFont val="Calibri"/>
        <family val="2"/>
        <scheme val="minor"/>
      </rPr>
      <t>13</t>
    </r>
  </si>
  <si>
    <t>Angolo alla sommità</t>
  </si>
  <si>
    <t>ω</t>
  </si>
  <si>
    <t>rad</t>
  </si>
  <si>
    <t>°</t>
  </si>
  <si>
    <t>NB: le proprietà di riferimento del core sono quelle del core omogeneo equivalente al truss core</t>
  </si>
  <si>
    <t>Studio affidabilità modello FE</t>
  </si>
  <si>
    <t>Operando un confronto fra soluzioni analitiche e soluzioni riportate dal FEM si intuisce l'affidabilità di quest'ultimo</t>
  </si>
  <si>
    <t>Carico puntuale al mid-span</t>
  </si>
  <si>
    <t>F</t>
  </si>
  <si>
    <t>Freccia</t>
  </si>
  <si>
    <t>w</t>
  </si>
  <si>
    <t>Empty core</t>
  </si>
  <si>
    <t>Full core</t>
  </si>
  <si>
    <t>contributo locale di rigidezza è trascurabile, trascurare il primo termine di D</t>
  </si>
  <si>
    <t>A livello analitico si individuano i risultati per empty core (no contributo di rigidezza a taglio "AG") e full core</t>
  </si>
  <si>
    <t>La freccia del FEM si colloca presumibilmente fra i due valori analitici</t>
  </si>
  <si>
    <t>Lunghezza del truss element</t>
  </si>
  <si>
    <r>
      <t>G</t>
    </r>
    <r>
      <rPr>
        <vertAlign val="subscript"/>
        <sz val="11"/>
        <color theme="1"/>
        <rFont val="Calibri"/>
        <family val="2"/>
        <scheme val="minor"/>
      </rPr>
      <t>f</t>
    </r>
  </si>
  <si>
    <t>Rigidezza di una sandwich beam</t>
  </si>
  <si>
    <t>1) momento di inerzia della sezione del glass pane (moltiplicato per 2 avendo due pannelli)</t>
  </si>
  <si>
    <t>2) momento di trasporto della sezione del pane rispetto all'asse centrale della beam - che cade all'interno del core (moltiplicato per 2)</t>
  </si>
  <si>
    <t>3) momento d'inerzia della sezione del core</t>
  </si>
  <si>
    <t>Si tratta del risultato di diversi contributi (vedi figura sx):</t>
  </si>
  <si>
    <t>I due glass panes sono tenuti insieme da un materiale con resistenza praticamente nulla rispetto a quella del vetro (come se fosse aria)</t>
  </si>
  <si>
    <t>I panes si comportano come se fossero praticamente indipendenti, la rigidezza deriva soltanto dal contributo "1"</t>
  </si>
  <si>
    <t>I due glass panes sono tenuti insieme da un core pieno, in grado di trasmettere il taglio da una faccia all'altra della beam</t>
  </si>
  <si>
    <t>I panes non sono più indipendenti, nella rigidezza concorrono i contributi "1", "2" e "3"</t>
  </si>
  <si>
    <t>Caso truss-core</t>
  </si>
  <si>
    <t>Definizione dei casi</t>
  </si>
  <si>
    <t>Si colloca idealmente fra i due casi limite sopra descritti</t>
  </si>
  <si>
    <t>(faces)</t>
  </si>
  <si>
    <t>Vetro</t>
  </si>
  <si>
    <t>Acciaio</t>
  </si>
  <si>
    <t>PETG</t>
  </si>
  <si>
    <t>modulo elastico</t>
  </si>
  <si>
    <t>modulo a taglio</t>
  </si>
  <si>
    <r>
      <t>G</t>
    </r>
    <r>
      <rPr>
        <vertAlign val="subscript"/>
        <sz val="11"/>
        <color theme="1"/>
        <rFont val="Calibri"/>
        <family val="2"/>
        <scheme val="minor"/>
      </rPr>
      <t>c</t>
    </r>
  </si>
  <si>
    <t>Riportate diverse possibilità per il core a fini di studio</t>
  </si>
  <si>
    <t>(core 1)</t>
  </si>
  <si>
    <t>(core 2)</t>
  </si>
  <si>
    <t>truss core 1</t>
  </si>
  <si>
    <t>truss core 2</t>
  </si>
  <si>
    <t>Ipotesi di facce molto sottili: la rigidezza a taglio "AG" si semplifica come indicato</t>
  </si>
  <si>
    <r>
      <t xml:space="preserve">Proprietà di un core omogeneo equivalente al </t>
    </r>
    <r>
      <rPr>
        <u/>
        <sz val="11"/>
        <color theme="1"/>
        <rFont val="Calibri"/>
        <family val="2"/>
        <scheme val="minor"/>
      </rPr>
      <t>truss core</t>
    </r>
  </si>
  <si>
    <r>
      <t>(N mm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)</t>
    </r>
  </si>
  <si>
    <t>Caso limite 1: empty core</t>
  </si>
  <si>
    <t>Caso limite 2: full core</t>
  </si>
  <si>
    <t>Truss core</t>
  </si>
  <si>
    <t>(mm)</t>
  </si>
  <si>
    <t>(N)</t>
  </si>
  <si>
    <t>Con contributo di rigidezza a taglio AG</t>
  </si>
  <si>
    <t>Senza contributo di rigidezza a taglio AG</t>
  </si>
  <si>
    <t>2L</t>
  </si>
  <si>
    <t>3L</t>
  </si>
  <si>
    <t>4L</t>
  </si>
  <si>
    <t>8L</t>
  </si>
  <si>
    <t>RISULTATI FEM</t>
  </si>
  <si>
    <t>(sup.)</t>
  </si>
  <si>
    <t>(inf.)</t>
  </si>
  <si>
    <t>6L</t>
  </si>
  <si>
    <t>Valutare il rapporto fra i valori delle varie frecce della trave (ottenute tramite diversi metodi, derivanti da diversi contributi) rispetto a quella analitica completa (contributi flessionale+a taglio)</t>
  </si>
  <si>
    <t>ANALISI PARAMETRICHE</t>
  </si>
  <si>
    <t>Diverse analisi, diversi parametri che vengono fatti variare, singolarmente o insieme</t>
  </si>
  <si>
    <t>NB: si considera il valore massimo di ogni pannello</t>
  </si>
  <si>
    <t>Dove i:</t>
  </si>
  <si>
    <t>- analitica tot</t>
  </si>
  <si>
    <t>1L</t>
  </si>
  <si>
    <t>L (mm)</t>
  </si>
  <si>
    <r>
      <t>w</t>
    </r>
    <r>
      <rPr>
        <vertAlign val="subscript"/>
        <sz val="11"/>
        <color theme="1"/>
        <rFont val="Calibri"/>
        <family val="2"/>
        <scheme val="minor"/>
      </rPr>
      <t>an</t>
    </r>
  </si>
  <si>
    <r>
      <t>w</t>
    </r>
    <r>
      <rPr>
        <vertAlign val="subscript"/>
        <sz val="11"/>
        <color theme="1"/>
        <rFont val="Calibri"/>
        <family val="2"/>
        <scheme val="minor"/>
      </rPr>
      <t>an</t>
    </r>
    <r>
      <rPr>
        <sz val="11"/>
        <color theme="1"/>
        <rFont val="Calibri"/>
        <family val="2"/>
        <scheme val="minor"/>
      </rPr>
      <t>/w</t>
    </r>
    <r>
      <rPr>
        <vertAlign val="subscript"/>
        <sz val="11"/>
        <color theme="1"/>
        <rFont val="Calibri"/>
        <family val="2"/>
        <scheme val="minor"/>
      </rPr>
      <t>an</t>
    </r>
  </si>
  <si>
    <r>
      <t>w</t>
    </r>
    <r>
      <rPr>
        <vertAlign val="subscript"/>
        <sz val="11"/>
        <color theme="1"/>
        <rFont val="Calibri"/>
        <family val="2"/>
        <scheme val="minor"/>
      </rPr>
      <t>fl</t>
    </r>
  </si>
  <si>
    <r>
      <t>w</t>
    </r>
    <r>
      <rPr>
        <vertAlign val="subscript"/>
        <sz val="11"/>
        <color theme="1"/>
        <rFont val="Calibri"/>
        <family val="2"/>
        <scheme val="minor"/>
      </rPr>
      <t>fl</t>
    </r>
    <r>
      <rPr>
        <sz val="11"/>
        <color theme="1"/>
        <rFont val="Calibri"/>
        <family val="2"/>
        <scheme val="minor"/>
      </rPr>
      <t>/w</t>
    </r>
    <r>
      <rPr>
        <vertAlign val="subscript"/>
        <sz val="11"/>
        <color theme="1"/>
        <rFont val="Calibri"/>
        <family val="2"/>
        <scheme val="minor"/>
      </rPr>
      <t>an</t>
    </r>
  </si>
  <si>
    <r>
      <t>w</t>
    </r>
    <r>
      <rPr>
        <vertAlign val="subscript"/>
        <sz val="11"/>
        <color theme="1"/>
        <rFont val="Calibri"/>
        <family val="2"/>
        <scheme val="minor"/>
      </rPr>
      <t>FE</t>
    </r>
  </si>
  <si>
    <r>
      <t>w</t>
    </r>
    <r>
      <rPr>
        <vertAlign val="subscript"/>
        <sz val="11"/>
        <color theme="1"/>
        <rFont val="Calibri"/>
        <family val="2"/>
        <scheme val="minor"/>
      </rPr>
      <t>FE</t>
    </r>
    <r>
      <rPr>
        <sz val="11"/>
        <color theme="1"/>
        <rFont val="Calibri"/>
        <family val="2"/>
        <scheme val="minor"/>
      </rPr>
      <t>/w</t>
    </r>
    <r>
      <rPr>
        <vertAlign val="subscript"/>
        <sz val="11"/>
        <color theme="1"/>
        <rFont val="Calibri"/>
        <family val="2"/>
        <scheme val="minor"/>
      </rPr>
      <t>an</t>
    </r>
  </si>
  <si>
    <t>- analitica flessionale: cioè la sola componente legata a D (no AG)</t>
  </si>
  <si>
    <t>- FEM: presa al pannello superiore, poiché se io applicassi una F ad una faccia del composito in un esperimento, lo spostamento lo misurerei sulla sup. opposta</t>
  </si>
  <si>
    <t>ANALISI PARAMETRICA 1</t>
  </si>
  <si>
    <t>1×</t>
  </si>
  <si>
    <t>2×</t>
  </si>
  <si>
    <t>3×</t>
  </si>
  <si>
    <t>4×</t>
  </si>
  <si>
    <t>6×</t>
  </si>
  <si>
    <t>8×</t>
  </si>
  <si>
    <r>
      <t>d</t>
    </r>
    <r>
      <rPr>
        <vertAlign val="subscript"/>
        <sz val="11"/>
        <color theme="1"/>
        <rFont val="Calibri"/>
        <family val="2"/>
        <scheme val="minor"/>
      </rPr>
      <t>t.1</t>
    </r>
  </si>
  <si>
    <r>
      <t>d</t>
    </r>
    <r>
      <rPr>
        <vertAlign val="subscript"/>
        <sz val="11"/>
        <color theme="1"/>
        <rFont val="Calibri"/>
        <family val="2"/>
        <scheme val="minor"/>
      </rPr>
      <t>t.2</t>
    </r>
    <r>
      <rPr>
        <sz val="11"/>
        <color theme="1"/>
        <rFont val="Calibri"/>
        <family val="2"/>
        <scheme val="minor"/>
      </rPr>
      <t/>
    </r>
  </si>
  <si>
    <r>
      <t>d</t>
    </r>
    <r>
      <rPr>
        <vertAlign val="subscript"/>
        <sz val="11"/>
        <color theme="1"/>
        <rFont val="Calibri"/>
        <family val="2"/>
        <scheme val="minor"/>
      </rPr>
      <t>t.3</t>
    </r>
    <r>
      <rPr>
        <sz val="11"/>
        <color theme="1"/>
        <rFont val="Calibri"/>
        <family val="2"/>
        <scheme val="minor"/>
      </rPr>
      <t/>
    </r>
  </si>
  <si>
    <t>.1</t>
  </si>
  <si>
    <t>.2</t>
  </si>
  <si>
    <t>.3</t>
  </si>
  <si>
    <t>.4</t>
  </si>
  <si>
    <r>
      <t>t</t>
    </r>
    <r>
      <rPr>
        <vertAlign val="subscript"/>
        <sz val="11"/>
        <color theme="1"/>
        <rFont val="Calibri"/>
        <family val="2"/>
        <scheme val="minor"/>
      </rPr>
      <t>1</t>
    </r>
  </si>
  <si>
    <r>
      <t>t</t>
    </r>
    <r>
      <rPr>
        <vertAlign val="subscript"/>
        <sz val="11"/>
        <color theme="1"/>
        <rFont val="Calibri"/>
        <family val="2"/>
        <scheme val="minor"/>
      </rPr>
      <t>2</t>
    </r>
  </si>
  <si>
    <r>
      <t>t</t>
    </r>
    <r>
      <rPr>
        <vertAlign val="subscript"/>
        <sz val="11"/>
        <color theme="1"/>
        <rFont val="Calibri"/>
        <family val="2"/>
        <scheme val="minor"/>
      </rPr>
      <t>3</t>
    </r>
  </si>
  <si>
    <r>
      <t>t</t>
    </r>
    <r>
      <rPr>
        <vertAlign val="subscript"/>
        <sz val="11"/>
        <color theme="1"/>
        <rFont val="Calibri"/>
        <family val="2"/>
        <scheme val="minor"/>
      </rPr>
      <t>4</t>
    </r>
  </si>
  <si>
    <t>D = Termine_1+Termine_2+Termine_3 (salvo trascurabili)</t>
  </si>
  <si>
    <t>full core 1</t>
  </si>
  <si>
    <t>full core 2</t>
  </si>
  <si>
    <r>
      <rPr>
        <sz val="10"/>
        <color theme="1"/>
        <rFont val="Calibri"/>
        <family val="2"/>
      </rPr>
      <t xml:space="preserve">↓ </t>
    </r>
    <r>
      <rPr>
        <i/>
        <sz val="10"/>
        <color theme="1"/>
        <rFont val="Calibri"/>
        <family val="2"/>
        <scheme val="minor"/>
      </rPr>
      <t>NB: non dipende da t ↓</t>
    </r>
  </si>
  <si>
    <t>w/(n×L)</t>
  </si>
  <si>
    <r>
      <t>d</t>
    </r>
    <r>
      <rPr>
        <vertAlign val="subscript"/>
        <sz val="11"/>
        <color theme="1"/>
        <rFont val="Calibri"/>
        <family val="2"/>
        <scheme val="minor"/>
      </rPr>
      <t>t.2</t>
    </r>
  </si>
  <si>
    <r>
      <t>d</t>
    </r>
    <r>
      <rPr>
        <vertAlign val="subscript"/>
        <sz val="11"/>
        <color theme="1"/>
        <rFont val="Calibri"/>
        <family val="2"/>
        <scheme val="minor"/>
      </rPr>
      <t>t.3</t>
    </r>
  </si>
  <si>
    <t>ANALISI PARAMETRICA 2</t>
  </si>
  <si>
    <t>ANALISI PARAMETRICA 3</t>
  </si>
  <si>
    <t>ANALISI PARAMETRICA 4</t>
  </si>
  <si>
    <r>
      <t>d</t>
    </r>
    <r>
      <rPr>
        <vertAlign val="subscript"/>
        <sz val="11"/>
        <color theme="1"/>
        <rFont val="Calibri"/>
        <family val="2"/>
        <scheme val="minor"/>
      </rPr>
      <t>t,1</t>
    </r>
  </si>
  <si>
    <r>
      <t>d</t>
    </r>
    <r>
      <rPr>
        <vertAlign val="subscript"/>
        <sz val="11"/>
        <color theme="1"/>
        <rFont val="Calibri"/>
        <family val="2"/>
        <scheme val="minor"/>
      </rPr>
      <t>t,2</t>
    </r>
  </si>
  <si>
    <t>ANALISI PARAMETRICA 5</t>
  </si>
  <si>
    <t>ANALISI PARAMETRICA 6</t>
  </si>
  <si>
    <t>ANALISI PARAMETRICA 7</t>
  </si>
  <si>
    <t>ANALISI PARAMETRICA 8</t>
  </si>
  <si>
    <r>
      <t>d</t>
    </r>
    <r>
      <rPr>
        <vertAlign val="subscript"/>
        <sz val="11"/>
        <color theme="1"/>
        <rFont val="Calibri"/>
        <family val="2"/>
        <scheme val="minor"/>
      </rPr>
      <t>t,3</t>
    </r>
  </si>
  <si>
    <t>ANALISI PARAMETRICA 9</t>
  </si>
  <si>
    <t>ANALISI PARAMETRICA 10</t>
  </si>
  <si>
    <t>ANALISI PARAMETRICA 11</t>
  </si>
  <si>
    <t>ANALISI PARAMETRICA 12</t>
  </si>
  <si>
    <t>STUDIO CONVERGENZA</t>
  </si>
  <si>
    <t>Al fine di capire se il numero di divisioni NDIV degli elementi shell dei pannelli è sufficiente, si eseguono tre test.</t>
  </si>
  <si>
    <t>1.</t>
  </si>
  <si>
    <t>Più è piccolo, più l'elemento è adatto e meglio si comporta.</t>
  </si>
  <si>
    <t>2.</t>
  </si>
  <si>
    <t>Identifica una soglia per NDIV: quando, nonostante si aumenti il numero, lo spostamento del nodo non subisce rilevanti variazioni, non ha più senso continuare ad aumentare NDIV.</t>
  </si>
  <si>
    <t>Aumentare oltre alla soglia non porta ad un miglioramento utile della discretizzazione, bensì solo ad un aumento dei tempi di calcolo.</t>
  </si>
  <si>
    <t>3.</t>
  </si>
  <si>
    <t>Errore energetico percentuale "ee%"</t>
  </si>
  <si>
    <t>Condizionato da compresenza di materiali diversi, dalle distorsioni degli elementi, da quanto questi sono adatti a discretizzare una forma ed il problema.</t>
  </si>
  <si>
    <t>BEAM 1L</t>
  </si>
  <si>
    <r>
      <t>Spostamento del nodo centrale della linea di mid-span del pannello inferiore "u</t>
    </r>
    <r>
      <rPr>
        <vertAlign val="subscript"/>
        <sz val="11"/>
        <color theme="1"/>
        <rFont val="Calibri"/>
        <family val="2"/>
        <scheme val="minor"/>
      </rPr>
      <t>y</t>
    </r>
    <r>
      <rPr>
        <sz val="11"/>
        <color theme="1"/>
        <rFont val="Calibri"/>
        <family val="2"/>
        <scheme val="minor"/>
      </rPr>
      <t>".</t>
    </r>
  </si>
  <si>
    <t>NDIV</t>
  </si>
  <si>
    <r>
      <t>u</t>
    </r>
    <r>
      <rPr>
        <vertAlign val="subscript"/>
        <sz val="11"/>
        <color theme="1"/>
        <rFont val="Calibri"/>
        <family val="2"/>
        <scheme val="minor"/>
      </rPr>
      <t>y</t>
    </r>
  </si>
  <si>
    <r>
      <t>σ</t>
    </r>
    <r>
      <rPr>
        <vertAlign val="subscript"/>
        <sz val="11"/>
        <color theme="1"/>
        <rFont val="Calibri"/>
        <family val="2"/>
        <scheme val="minor"/>
      </rPr>
      <t>eq</t>
    </r>
  </si>
  <si>
    <t>(MPa)</t>
  </si>
  <si>
    <t>ee%</t>
  </si>
  <si>
    <t>(mal condizionato)</t>
  </si>
  <si>
    <t>Identifica una soglia per NDIV (vale lo stesso discorso del punto 2)</t>
  </si>
  <si>
    <t>BEAM 2L</t>
  </si>
  <si>
    <t>BEAM 3L</t>
  </si>
  <si>
    <t>BEAM 4L</t>
  </si>
  <si>
    <t>BEAM 6L</t>
  </si>
  <si>
    <t>BEAM 8L</t>
  </si>
  <si>
    <r>
      <t>Tensione equivalente nel nodo scostato di mezza cella da quello centrale della linea di mid-span del pannello inferiore "</t>
    </r>
    <r>
      <rPr>
        <sz val="11"/>
        <color theme="1"/>
        <rFont val="Calibri"/>
        <family val="2"/>
      </rPr>
      <t>σ</t>
    </r>
    <r>
      <rPr>
        <vertAlign val="subscript"/>
        <sz val="11"/>
        <color theme="1"/>
        <rFont val="Calibri"/>
        <family val="2"/>
      </rPr>
      <t>eq</t>
    </r>
    <r>
      <rPr>
        <sz val="11"/>
        <color theme="1"/>
        <rFont val="Calibri"/>
        <family val="2"/>
        <scheme val="minor"/>
      </rPr>
      <t>".</t>
    </r>
  </si>
  <si>
    <t>=</t>
  </si>
  <si>
    <t>NDIV=12</t>
  </si>
  <si>
    <t>Il modello non è ancora per ee% in perfetta convergenza, ma oltre aumentano troppo i tempi di calcolo per vantaggi irrisori</t>
  </si>
  <si>
    <t>Come sopra. Notare che spostamenti e tensioni sono quasi tutti già stabili</t>
  </si>
  <si>
    <t>In ogni caso ee% si mantiene alto, problema mal condizionato. Peggiora all'aumentare dello spessore</t>
  </si>
  <si>
    <r>
      <t>Per d</t>
    </r>
    <r>
      <rPr>
        <vertAlign val="subscript"/>
        <sz val="12"/>
        <color theme="1"/>
        <rFont val="Calibri"/>
        <family val="2"/>
        <scheme val="minor"/>
      </rPr>
      <t>t</t>
    </r>
  </si>
  <si>
    <t>Tempi di calcolo eccessivi per vantaggi irrisori. Problema comunque non ben condizionato.</t>
  </si>
  <si>
    <t>Peggiora con aumento spessori: più la struttura è di suo rigida, più il modello approssima eccedendo nella rigidezza?</t>
  </si>
  <si>
    <t>NDIV=8</t>
  </si>
  <si>
    <t>Vantaggi irrisori su ee% aumentando NDIV. Spostamenti e tensioni già stabili.</t>
  </si>
  <si>
    <t>Aumento meno marcato di ee% aumentando gli spessori.</t>
  </si>
  <si>
    <t>NDIV=4</t>
  </si>
  <si>
    <t>Valori di ee% buoni: il modello funziona meglio aumentando le dimensioni della beam discretizzata.</t>
  </si>
  <si>
    <t>Valori di ee% molto buoni, al massimo poco sopra al 10%.</t>
  </si>
  <si>
    <t>Considerazioni simili a "3L", il modello lavora decisamente meglio maggiori sono le dimensioni.</t>
  </si>
  <si>
    <t>Curioso che l'ee% aumenti aumentando NDIV per poi stabilizzarsi subito (teoricamente dovrebbe sempre scendere).</t>
  </si>
  <si>
    <t>Valori decisamente stabili per tutti i tre parametri da NDIV=4 in poi.</t>
  </si>
  <si>
    <t>Considerazioni: come "6L".</t>
  </si>
  <si>
    <t>Un po' di casino per t_1.</t>
  </si>
  <si>
    <t>Utilizza il modello che dà risultati già in convergenza (vedi Conv._graf.)</t>
  </si>
  <si>
    <t>Come sopra. Da NDIV=8 anche tensioni su asintoto, non del tutto ee%.</t>
  </si>
  <si>
    <t>CONFRONTO ANALISI IN BASE A t</t>
  </si>
  <si>
    <r>
      <t>Spessore pannello t</t>
    </r>
    <r>
      <rPr>
        <vertAlign val="subscript"/>
        <sz val="11"/>
        <color theme="1"/>
        <rFont val="Calibri"/>
        <family val="2"/>
        <scheme val="minor"/>
      </rPr>
      <t>1</t>
    </r>
  </si>
  <si>
    <r>
      <t>Spessore pannello t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/>
    </r>
  </si>
  <si>
    <r>
      <t>Spessore pannello t</t>
    </r>
    <r>
      <rPr>
        <vertAlign val="sub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/>
    </r>
  </si>
  <si>
    <r>
      <t>Spessore pannello t</t>
    </r>
    <r>
      <rPr>
        <vertAlign val="subscript"/>
        <sz val="11"/>
        <color theme="1"/>
        <rFont val="Calibri"/>
        <family val="2"/>
        <scheme val="minor"/>
      </rPr>
      <t>4</t>
    </r>
    <r>
      <rPr>
        <sz val="11"/>
        <color theme="1"/>
        <rFont val="Calibri"/>
        <family val="2"/>
        <scheme val="minor"/>
      </rPr>
      <t/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</si>
</sst>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0.000"/>
    <numFmt numFmtId="166" formatCode="0.000%"/>
  </numFmts>
  <fonts count="14" x14ac:knownFonts="1">
    <font>
      <sz val="11"/>
      <color theme="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Calibri"/>
      <family val="2"/>
    </font>
    <font>
      <i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0"/>
      <color theme="1"/>
      <name val="Calibri"/>
      <family val="2"/>
    </font>
    <font>
      <vertAlign val="subscript"/>
      <sz val="11"/>
      <color theme="1"/>
      <name val="Calibri"/>
      <family val="2"/>
    </font>
    <font>
      <sz val="12"/>
      <color theme="1"/>
      <name val="Calibri"/>
      <family val="2"/>
      <scheme val="minor"/>
    </font>
    <font>
      <vertAlign val="subscript"/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9FF33"/>
        <bgColor indexed="64"/>
      </patternFill>
    </fill>
    <fill>
      <patternFill patternType="solid">
        <fgColor rgb="FFFFC00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indexed="64"/>
      </left>
      <right/>
      <top/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auto="1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rgb="FFFF0000"/>
      </bottom>
      <diagonal/>
    </border>
  </borders>
  <cellStyleXfs count="1">
    <xf numFmtId="0" fontId="0" fillId="0" borderId="0"/>
  </cellStyleXfs>
  <cellXfs count="86">
    <xf numFmtId="0" fontId="0" fillId="0" borderId="0" xfId="0"/>
    <xf numFmtId="0" fontId="0" fillId="0" borderId="0" xfId="0" quotePrefix="1"/>
    <xf numFmtId="2" fontId="0" fillId="0" borderId="0" xfId="0" applyNumberFormat="1"/>
    <xf numFmtId="0" fontId="4" fillId="0" borderId="0" xfId="0" applyFont="1"/>
    <xf numFmtId="164" fontId="0" fillId="0" borderId="0" xfId="0" applyNumberFormat="1"/>
    <xf numFmtId="1" fontId="0" fillId="0" borderId="0" xfId="0" applyNumberFormat="1"/>
    <xf numFmtId="0" fontId="0" fillId="0" borderId="0" xfId="0" applyAlignment="1"/>
    <xf numFmtId="0" fontId="3" fillId="0" borderId="0" xfId="0" applyFont="1"/>
    <xf numFmtId="0" fontId="2" fillId="0" borderId="0" xfId="0" applyFont="1"/>
    <xf numFmtId="0" fontId="0" fillId="0" borderId="0" xfId="0" applyAlignment="1">
      <alignment horizontal="center"/>
    </xf>
    <xf numFmtId="0" fontId="8" fillId="0" borderId="0" xfId="0" applyFont="1"/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2" xfId="0" applyBorder="1"/>
    <xf numFmtId="0" fontId="0" fillId="0" borderId="2" xfId="0" applyBorder="1" applyAlignment="1">
      <alignment horizontal="center"/>
    </xf>
    <xf numFmtId="1" fontId="0" fillId="0" borderId="2" xfId="0" applyNumberFormat="1" applyBorder="1"/>
    <xf numFmtId="0" fontId="0" fillId="0" borderId="3" xfId="0" applyBorder="1"/>
    <xf numFmtId="0" fontId="0" fillId="0" borderId="3" xfId="0" applyBorder="1" applyAlignment="1">
      <alignment horizontal="center"/>
    </xf>
    <xf numFmtId="1" fontId="0" fillId="0" borderId="3" xfId="0" applyNumberFormat="1" applyBorder="1"/>
    <xf numFmtId="1" fontId="0" fillId="0" borderId="4" xfId="0" applyNumberFormat="1" applyBorder="1"/>
    <xf numFmtId="1" fontId="0" fillId="0" borderId="5" xfId="0" applyNumberFormat="1" applyBorder="1"/>
    <xf numFmtId="0" fontId="0" fillId="0" borderId="6" xfId="0" applyBorder="1"/>
    <xf numFmtId="165" fontId="0" fillId="0" borderId="0" xfId="0" applyNumberFormat="1"/>
    <xf numFmtId="165" fontId="0" fillId="0" borderId="1" xfId="0" applyNumberFormat="1" applyBorder="1"/>
    <xf numFmtId="165" fontId="0" fillId="0" borderId="6" xfId="0" applyNumberFormat="1" applyBorder="1"/>
    <xf numFmtId="165" fontId="0" fillId="0" borderId="3" xfId="0" applyNumberFormat="1" applyBorder="1"/>
    <xf numFmtId="0" fontId="0" fillId="0" borderId="0" xfId="0" applyAlignment="1">
      <alignment horizontal="left"/>
    </xf>
    <xf numFmtId="165" fontId="0" fillId="0" borderId="7" xfId="0" applyNumberFormat="1" applyBorder="1"/>
    <xf numFmtId="0" fontId="0" fillId="0" borderId="0" xfId="0" applyBorder="1" applyAlignment="1">
      <alignment horizontal="center"/>
    </xf>
    <xf numFmtId="165" fontId="0" fillId="0" borderId="0" xfId="0" applyNumberFormat="1" applyBorder="1"/>
    <xf numFmtId="0" fontId="0" fillId="0" borderId="8" xfId="0" applyBorder="1" applyAlignment="1">
      <alignment horizontal="center"/>
    </xf>
    <xf numFmtId="11" fontId="0" fillId="0" borderId="0" xfId="0" applyNumberFormat="1"/>
    <xf numFmtId="11" fontId="0" fillId="0" borderId="7" xfId="0" applyNumberFormat="1" applyBorder="1"/>
    <xf numFmtId="166" fontId="0" fillId="0" borderId="0" xfId="0" applyNumberFormat="1"/>
    <xf numFmtId="165" fontId="0" fillId="0" borderId="0" xfId="0" applyNumberFormat="1" applyAlignment="1">
      <alignment horizontal="center"/>
    </xf>
    <xf numFmtId="0" fontId="0" fillId="0" borderId="7" xfId="0" applyFill="1" applyBorder="1"/>
    <xf numFmtId="0" fontId="0" fillId="0" borderId="0" xfId="0" applyFill="1"/>
    <xf numFmtId="49" fontId="0" fillId="0" borderId="0" xfId="0" applyNumberFormat="1"/>
    <xf numFmtId="0" fontId="0" fillId="0" borderId="4" xfId="0" applyBorder="1" applyAlignment="1">
      <alignment horizontal="center"/>
    </xf>
    <xf numFmtId="2" fontId="0" fillId="0" borderId="7" xfId="0" applyNumberFormat="1" applyBorder="1"/>
    <xf numFmtId="164" fontId="0" fillId="0" borderId="7" xfId="0" applyNumberFormat="1" applyBorder="1"/>
    <xf numFmtId="0" fontId="4" fillId="0" borderId="9" xfId="0" applyFont="1" applyBorder="1"/>
    <xf numFmtId="2" fontId="0" fillId="0" borderId="6" xfId="0" applyNumberFormat="1" applyBorder="1"/>
    <xf numFmtId="0" fontId="0" fillId="0" borderId="9" xfId="0" applyBorder="1"/>
    <xf numFmtId="1" fontId="0" fillId="0" borderId="6" xfId="0" applyNumberFormat="1" applyBorder="1"/>
    <xf numFmtId="0" fontId="0" fillId="0" borderId="0" xfId="0" applyBorder="1"/>
    <xf numFmtId="0" fontId="0" fillId="0" borderId="0" xfId="0" applyFont="1"/>
    <xf numFmtId="1" fontId="0" fillId="0" borderId="0" xfId="0" applyNumberFormat="1" applyFont="1"/>
    <xf numFmtId="0" fontId="0" fillId="0" borderId="1" xfId="0" applyBorder="1" applyAlignment="1"/>
    <xf numFmtId="0" fontId="0" fillId="0" borderId="4" xfId="0" applyBorder="1"/>
    <xf numFmtId="0" fontId="8" fillId="0" borderId="1" xfId="0" applyFont="1" applyBorder="1"/>
    <xf numFmtId="1" fontId="0" fillId="0" borderId="1" xfId="0" applyNumberFormat="1" applyBorder="1"/>
    <xf numFmtId="0" fontId="0" fillId="0" borderId="3" xfId="0" applyBorder="1" applyAlignment="1"/>
    <xf numFmtId="0" fontId="0" fillId="0" borderId="3" xfId="0" applyFill="1" applyBorder="1"/>
    <xf numFmtId="1" fontId="0" fillId="0" borderId="0" xfId="0" applyNumberFormat="1" applyBorder="1"/>
    <xf numFmtId="0" fontId="0" fillId="0" borderId="1" xfId="0" applyFill="1" applyBorder="1" applyAlignment="1"/>
    <xf numFmtId="0" fontId="0" fillId="0" borderId="1" xfId="0" applyFill="1" applyBorder="1" applyAlignment="1">
      <alignment horizontal="center"/>
    </xf>
    <xf numFmtId="0" fontId="0" fillId="0" borderId="1" xfId="0" applyFont="1" applyBorder="1" applyAlignment="1">
      <alignment horizontal="center"/>
    </xf>
    <xf numFmtId="0" fontId="0" fillId="0" borderId="5" xfId="0" applyBorder="1"/>
    <xf numFmtId="0" fontId="8" fillId="0" borderId="0" xfId="0" applyFont="1" applyBorder="1"/>
    <xf numFmtId="0" fontId="0" fillId="2" borderId="4" xfId="0" applyFill="1" applyBorder="1" applyAlignment="1">
      <alignment horizontal="center"/>
    </xf>
    <xf numFmtId="0" fontId="9" fillId="0" borderId="3" xfId="0" applyFont="1" applyFill="1" applyBorder="1" applyAlignment="1">
      <alignment horizontal="left" vertical="center"/>
    </xf>
    <xf numFmtId="1" fontId="0" fillId="0" borderId="7" xfId="0" applyNumberFormat="1" applyBorder="1"/>
    <xf numFmtId="0" fontId="0" fillId="2" borderId="0" xfId="0" applyFill="1" applyBorder="1" applyAlignment="1">
      <alignment horizontal="center"/>
    </xf>
    <xf numFmtId="165" fontId="0" fillId="0" borderId="7" xfId="0" applyNumberFormat="1" applyFill="1" applyBorder="1"/>
    <xf numFmtId="165" fontId="0" fillId="0" borderId="0" xfId="0" applyNumberFormat="1" applyFill="1"/>
    <xf numFmtId="0" fontId="0" fillId="2" borderId="0" xfId="0" applyFill="1" applyAlignment="1">
      <alignment horizontal="center"/>
    </xf>
    <xf numFmtId="164" fontId="0" fillId="0" borderId="3" xfId="0" applyNumberFormat="1" applyBorder="1"/>
    <xf numFmtId="0" fontId="0" fillId="0" borderId="0" xfId="0" applyFill="1" applyBorder="1"/>
    <xf numFmtId="165" fontId="0" fillId="0" borderId="0" xfId="0" applyNumberFormat="1" applyFill="1" applyBorder="1"/>
    <xf numFmtId="2" fontId="0" fillId="0" borderId="0" xfId="0" applyNumberFormat="1" applyFill="1" applyBorder="1"/>
    <xf numFmtId="2" fontId="0" fillId="0" borderId="1" xfId="0" applyNumberFormat="1" applyBorder="1"/>
    <xf numFmtId="2" fontId="0" fillId="0" borderId="0" xfId="0" applyNumberFormat="1" applyBorder="1"/>
    <xf numFmtId="2" fontId="0" fillId="0" borderId="0" xfId="0" applyNumberFormat="1" applyFill="1"/>
    <xf numFmtId="2" fontId="0" fillId="0" borderId="3" xfId="0" applyNumberFormat="1" applyBorder="1"/>
    <xf numFmtId="2" fontId="0" fillId="0" borderId="1" xfId="0" applyNumberFormat="1" applyFill="1" applyBorder="1"/>
    <xf numFmtId="165" fontId="0" fillId="0" borderId="1" xfId="0" applyNumberFormat="1" applyFill="1" applyBorder="1"/>
    <xf numFmtId="0" fontId="0" fillId="3" borderId="3" xfId="0" applyFill="1" applyBorder="1" applyAlignment="1">
      <alignment horizontal="center"/>
    </xf>
    <xf numFmtId="0" fontId="0" fillId="0" borderId="10" xfId="0" applyBorder="1"/>
    <xf numFmtId="0" fontId="12" fillId="2" borderId="0" xfId="0" applyFont="1" applyFill="1"/>
    <xf numFmtId="0" fontId="12" fillId="0" borderId="0" xfId="0" applyFont="1" applyFill="1"/>
    <xf numFmtId="0" fontId="12" fillId="0" borderId="0" xfId="0" applyFont="1" applyFill="1" applyAlignment="1">
      <alignment horizontal="right"/>
    </xf>
    <xf numFmtId="0" fontId="0" fillId="0" borderId="0" xfId="0" quotePrefix="1" applyAlignment="1">
      <alignment horizontal="center"/>
    </xf>
    <xf numFmtId="164" fontId="0" fillId="0" borderId="0" xfId="0" applyNumberFormat="1" applyAlignment="1">
      <alignment horizontal="center"/>
    </xf>
    <xf numFmtId="164" fontId="0" fillId="0" borderId="0" xfId="0" applyNumberFormat="1" applyBorder="1"/>
    <xf numFmtId="2" fontId="0" fillId="0" borderId="3" xfId="0" applyNumberFormat="1" applyFill="1" applyBorder="1"/>
  </cellXfs>
  <cellStyles count="1">
    <cellStyle name="Normale" xfId="0" builtinId="0"/>
  </cellStyles>
  <dxfs count="0"/>
  <tableStyles count="0" defaultTableStyle="TableStyleMedium2" defaultPivotStyle="PivotStyleLight16"/>
  <colors>
    <mruColors>
      <color rgb="FFFF3399"/>
      <color rgb="FF00CCFF"/>
      <color rgb="FFFFCC66"/>
      <color rgb="FF99FFCC"/>
      <color rgb="FF00FFCC"/>
      <color rgb="FF33CCCC"/>
      <color rgb="FF99FF33"/>
      <color rgb="FFCCCC00"/>
      <color rgb="FFFF2F83"/>
      <color rgb="FFFF00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0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21.xml.rels><?xml version="1.0" encoding="UTF-8" standalone="yes"?>
<Relationships xmlns="http://schemas.openxmlformats.org/package/2006/relationships"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22.xml.rels><?xml version="1.0" encoding="UTF-8" standalone="yes"?>
<Relationships xmlns="http://schemas.openxmlformats.org/package/2006/relationships"><Relationship Id="rId2" Type="http://schemas.microsoft.com/office/2011/relationships/chartColorStyle" Target="colors22.xml"/><Relationship Id="rId1" Type="http://schemas.microsoft.com/office/2011/relationships/chartStyle" Target="style22.xml"/></Relationships>
</file>

<file path=xl/charts/_rels/chart23.xml.rels><?xml version="1.0" encoding="UTF-8" standalone="yes"?>
<Relationships xmlns="http://schemas.openxmlformats.org/package/2006/relationships"><Relationship Id="rId2" Type="http://schemas.microsoft.com/office/2011/relationships/chartColorStyle" Target="colors23.xml"/><Relationship Id="rId1" Type="http://schemas.microsoft.com/office/2011/relationships/chartStyle" Target="style23.xml"/></Relationships>
</file>

<file path=xl/charts/_rels/chart24.xml.rels><?xml version="1.0" encoding="UTF-8" standalone="yes"?>
<Relationships xmlns="http://schemas.openxmlformats.org/package/2006/relationships"><Relationship Id="rId2" Type="http://schemas.microsoft.com/office/2011/relationships/chartColorStyle" Target="colors24.xml"/><Relationship Id="rId1" Type="http://schemas.microsoft.com/office/2011/relationships/chartStyle" Target="style24.xml"/></Relationships>
</file>

<file path=xl/charts/_rels/chart25.xml.rels><?xml version="1.0" encoding="UTF-8" standalone="yes"?>
<Relationships xmlns="http://schemas.openxmlformats.org/package/2006/relationships"><Relationship Id="rId2" Type="http://schemas.microsoft.com/office/2011/relationships/chartColorStyle" Target="colors25.xml"/><Relationship Id="rId1" Type="http://schemas.microsoft.com/office/2011/relationships/chartStyle" Target="style25.xml"/></Relationships>
</file>

<file path=xl/charts/_rels/chart26.xml.rels><?xml version="1.0" encoding="UTF-8" standalone="yes"?>
<Relationships xmlns="http://schemas.openxmlformats.org/package/2006/relationships"><Relationship Id="rId2" Type="http://schemas.microsoft.com/office/2011/relationships/chartColorStyle" Target="colors26.xml"/><Relationship Id="rId1" Type="http://schemas.microsoft.com/office/2011/relationships/chartStyle" Target="style26.xml"/></Relationships>
</file>

<file path=xl/charts/_rels/chart27.xml.rels><?xml version="1.0" encoding="UTF-8" standalone="yes"?>
<Relationships xmlns="http://schemas.openxmlformats.org/package/2006/relationships"><Relationship Id="rId2" Type="http://schemas.microsoft.com/office/2011/relationships/chartColorStyle" Target="colors27.xml"/><Relationship Id="rId1" Type="http://schemas.microsoft.com/office/2011/relationships/chartStyle" Target="style27.xml"/></Relationships>
</file>

<file path=xl/charts/_rels/chart28.xml.rels><?xml version="1.0" encoding="UTF-8" standalone="yes"?>
<Relationships xmlns="http://schemas.openxmlformats.org/package/2006/relationships"><Relationship Id="rId2" Type="http://schemas.microsoft.com/office/2011/relationships/chartColorStyle" Target="colors28.xml"/><Relationship Id="rId1" Type="http://schemas.microsoft.com/office/2011/relationships/chartStyle" Target="style28.xml"/></Relationships>
</file>

<file path=xl/charts/_rels/chart29.xml.rels><?xml version="1.0" encoding="UTF-8" standalone="yes"?>
<Relationships xmlns="http://schemas.openxmlformats.org/package/2006/relationships"><Relationship Id="rId2" Type="http://schemas.microsoft.com/office/2011/relationships/chartColorStyle" Target="colors29.xml"/><Relationship Id="rId1" Type="http://schemas.microsoft.com/office/2011/relationships/chartStyle" Target="style29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30.xml.rels><?xml version="1.0" encoding="UTF-8" standalone="yes"?>
<Relationships xmlns="http://schemas.openxmlformats.org/package/2006/relationships"><Relationship Id="rId2" Type="http://schemas.microsoft.com/office/2011/relationships/chartColorStyle" Target="colors30.xml"/><Relationship Id="rId1" Type="http://schemas.microsoft.com/office/2011/relationships/chartStyle" Target="style30.xml"/></Relationships>
</file>

<file path=xl/charts/_rels/chart31.xml.rels><?xml version="1.0" encoding="UTF-8" standalone="yes"?>
<Relationships xmlns="http://schemas.openxmlformats.org/package/2006/relationships"><Relationship Id="rId2" Type="http://schemas.microsoft.com/office/2011/relationships/chartColorStyle" Target="colors31.xml"/><Relationship Id="rId1" Type="http://schemas.microsoft.com/office/2011/relationships/chartStyle" Target="style31.xml"/></Relationships>
</file>

<file path=xl/charts/_rels/chart32.xml.rels><?xml version="1.0" encoding="UTF-8" standalone="yes"?>
<Relationships xmlns="http://schemas.openxmlformats.org/package/2006/relationships"><Relationship Id="rId2" Type="http://schemas.microsoft.com/office/2011/relationships/chartColorStyle" Target="colors32.xml"/><Relationship Id="rId1" Type="http://schemas.microsoft.com/office/2011/relationships/chartStyle" Target="style32.xml"/></Relationships>
</file>

<file path=xl/charts/_rels/chart33.xml.rels><?xml version="1.0" encoding="UTF-8" standalone="yes"?>
<Relationships xmlns="http://schemas.openxmlformats.org/package/2006/relationships"><Relationship Id="rId2" Type="http://schemas.microsoft.com/office/2011/relationships/chartColorStyle" Target="colors33.xml"/><Relationship Id="rId1" Type="http://schemas.microsoft.com/office/2011/relationships/chartStyle" Target="style33.xml"/></Relationships>
</file>

<file path=xl/charts/_rels/chart34.xml.rels><?xml version="1.0" encoding="UTF-8" standalone="yes"?>
<Relationships xmlns="http://schemas.openxmlformats.org/package/2006/relationships"><Relationship Id="rId2" Type="http://schemas.microsoft.com/office/2011/relationships/chartColorStyle" Target="colors34.xml"/><Relationship Id="rId1" Type="http://schemas.microsoft.com/office/2011/relationships/chartStyle" Target="style34.xml"/></Relationships>
</file>

<file path=xl/charts/_rels/chart35.xml.rels><?xml version="1.0" encoding="UTF-8" standalone="yes"?>
<Relationships xmlns="http://schemas.openxmlformats.org/package/2006/relationships"><Relationship Id="rId2" Type="http://schemas.microsoft.com/office/2011/relationships/chartColorStyle" Target="colors35.xml"/><Relationship Id="rId1" Type="http://schemas.microsoft.com/office/2011/relationships/chartStyle" Target="style35.xml"/></Relationships>
</file>

<file path=xl/charts/_rels/chart36.xml.rels><?xml version="1.0" encoding="UTF-8" standalone="yes"?>
<Relationships xmlns="http://schemas.openxmlformats.org/package/2006/relationships"><Relationship Id="rId2" Type="http://schemas.microsoft.com/office/2011/relationships/chartColorStyle" Target="colors36.xml"/><Relationship Id="rId1" Type="http://schemas.microsoft.com/office/2011/relationships/chartStyle" Target="style36.xml"/></Relationships>
</file>

<file path=xl/charts/_rels/chart37.xml.rels><?xml version="1.0" encoding="UTF-8" standalone="yes"?>
<Relationships xmlns="http://schemas.openxmlformats.org/package/2006/relationships"><Relationship Id="rId2" Type="http://schemas.microsoft.com/office/2011/relationships/chartColorStyle" Target="colors37.xml"/><Relationship Id="rId1" Type="http://schemas.microsoft.com/office/2011/relationships/chartStyle" Target="style37.xml"/></Relationships>
</file>

<file path=xl/charts/_rels/chart38.xml.rels><?xml version="1.0" encoding="UTF-8" standalone="yes"?>
<Relationships xmlns="http://schemas.openxmlformats.org/package/2006/relationships"><Relationship Id="rId2" Type="http://schemas.microsoft.com/office/2011/relationships/chartColorStyle" Target="colors38.xml"/><Relationship Id="rId1" Type="http://schemas.microsoft.com/office/2011/relationships/chartStyle" Target="style38.xml"/></Relationships>
</file>

<file path=xl/charts/_rels/chart39.xml.rels><?xml version="1.0" encoding="UTF-8" standalone="yes"?>
<Relationships xmlns="http://schemas.openxmlformats.org/package/2006/relationships"><Relationship Id="rId2" Type="http://schemas.microsoft.com/office/2011/relationships/chartColorStyle" Target="colors39.xml"/><Relationship Id="rId1" Type="http://schemas.microsoft.com/office/2011/relationships/chartStyle" Target="style39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40.xml.rels><?xml version="1.0" encoding="UTF-8" standalone="yes"?>
<Relationships xmlns="http://schemas.openxmlformats.org/package/2006/relationships"><Relationship Id="rId2" Type="http://schemas.microsoft.com/office/2011/relationships/chartColorStyle" Target="colors40.xml"/><Relationship Id="rId1" Type="http://schemas.microsoft.com/office/2011/relationships/chartStyle" Target="style40.xml"/></Relationships>
</file>

<file path=xl/charts/_rels/chart41.xml.rels><?xml version="1.0" encoding="UTF-8" standalone="yes"?>
<Relationships xmlns="http://schemas.openxmlformats.org/package/2006/relationships"><Relationship Id="rId2" Type="http://schemas.microsoft.com/office/2011/relationships/chartColorStyle" Target="colors41.xml"/><Relationship Id="rId1" Type="http://schemas.microsoft.com/office/2011/relationships/chartStyle" Target="style41.xml"/></Relationships>
</file>

<file path=xl/charts/_rels/chart42.xml.rels><?xml version="1.0" encoding="UTF-8" standalone="yes"?>
<Relationships xmlns="http://schemas.openxmlformats.org/package/2006/relationships"><Relationship Id="rId2" Type="http://schemas.microsoft.com/office/2011/relationships/chartColorStyle" Target="colors42.xml"/><Relationship Id="rId1" Type="http://schemas.microsoft.com/office/2011/relationships/chartStyle" Target="style42.xml"/></Relationships>
</file>

<file path=xl/charts/_rels/chart43.xml.rels><?xml version="1.0" encoding="UTF-8" standalone="yes"?>
<Relationships xmlns="http://schemas.openxmlformats.org/package/2006/relationships"><Relationship Id="rId2" Type="http://schemas.microsoft.com/office/2011/relationships/chartColorStyle" Target="colors43.xml"/><Relationship Id="rId1" Type="http://schemas.microsoft.com/office/2011/relationships/chartStyle" Target="style43.xml"/></Relationships>
</file>

<file path=xl/charts/_rels/chart44.xml.rels><?xml version="1.0" encoding="UTF-8" standalone="yes"?>
<Relationships xmlns="http://schemas.openxmlformats.org/package/2006/relationships"><Relationship Id="rId2" Type="http://schemas.microsoft.com/office/2011/relationships/chartColorStyle" Target="colors44.xml"/><Relationship Id="rId1" Type="http://schemas.microsoft.com/office/2011/relationships/chartStyle" Target="style44.xml"/></Relationships>
</file>

<file path=xl/charts/_rels/chart45.xml.rels><?xml version="1.0" encoding="UTF-8" standalone="yes"?>
<Relationships xmlns="http://schemas.openxmlformats.org/package/2006/relationships"><Relationship Id="rId2" Type="http://schemas.microsoft.com/office/2011/relationships/chartColorStyle" Target="colors45.xml"/><Relationship Id="rId1" Type="http://schemas.microsoft.com/office/2011/relationships/chartStyle" Target="style45.xml"/></Relationships>
</file>

<file path=xl/charts/_rels/chart46.xml.rels><?xml version="1.0" encoding="UTF-8" standalone="yes"?>
<Relationships xmlns="http://schemas.openxmlformats.org/package/2006/relationships"><Relationship Id="rId2" Type="http://schemas.microsoft.com/office/2011/relationships/chartColorStyle" Target="colors46.xml"/><Relationship Id="rId1" Type="http://schemas.microsoft.com/office/2011/relationships/chartStyle" Target="style46.xml"/></Relationships>
</file>

<file path=xl/charts/_rels/chart47.xml.rels><?xml version="1.0" encoding="UTF-8" standalone="yes"?>
<Relationships xmlns="http://schemas.openxmlformats.org/package/2006/relationships"><Relationship Id="rId2" Type="http://schemas.microsoft.com/office/2011/relationships/chartColorStyle" Target="colors47.xml"/><Relationship Id="rId1" Type="http://schemas.microsoft.com/office/2011/relationships/chartStyle" Target="style47.xml"/></Relationships>
</file>

<file path=xl/charts/_rels/chart48.xml.rels><?xml version="1.0" encoding="UTF-8" standalone="yes"?>
<Relationships xmlns="http://schemas.openxmlformats.org/package/2006/relationships"><Relationship Id="rId2" Type="http://schemas.microsoft.com/office/2011/relationships/chartColorStyle" Target="colors48.xml"/><Relationship Id="rId1" Type="http://schemas.microsoft.com/office/2011/relationships/chartStyle" Target="style48.xml"/></Relationships>
</file>

<file path=xl/charts/_rels/chart49.xml.rels><?xml version="1.0" encoding="UTF-8" standalone="yes"?>
<Relationships xmlns="http://schemas.openxmlformats.org/package/2006/relationships"><Relationship Id="rId2" Type="http://schemas.microsoft.com/office/2011/relationships/chartColorStyle" Target="colors49.xml"/><Relationship Id="rId1" Type="http://schemas.microsoft.com/office/2011/relationships/chartStyle" Target="style49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50.xml.rels><?xml version="1.0" encoding="UTF-8" standalone="yes"?>
<Relationships xmlns="http://schemas.openxmlformats.org/package/2006/relationships"><Relationship Id="rId2" Type="http://schemas.microsoft.com/office/2011/relationships/chartColorStyle" Target="colors50.xml"/><Relationship Id="rId1" Type="http://schemas.microsoft.com/office/2011/relationships/chartStyle" Target="style50.xml"/></Relationships>
</file>

<file path=xl/charts/_rels/chart51.xml.rels><?xml version="1.0" encoding="UTF-8" standalone="yes"?>
<Relationships xmlns="http://schemas.openxmlformats.org/package/2006/relationships"><Relationship Id="rId2" Type="http://schemas.microsoft.com/office/2011/relationships/chartColorStyle" Target="colors51.xml"/><Relationship Id="rId1" Type="http://schemas.microsoft.com/office/2011/relationships/chartStyle" Target="style51.xml"/></Relationships>
</file>

<file path=xl/charts/_rels/chart52.xml.rels><?xml version="1.0" encoding="UTF-8" standalone="yes"?>
<Relationships xmlns="http://schemas.openxmlformats.org/package/2006/relationships"><Relationship Id="rId2" Type="http://schemas.microsoft.com/office/2011/relationships/chartColorStyle" Target="colors52.xml"/><Relationship Id="rId1" Type="http://schemas.microsoft.com/office/2011/relationships/chartStyle" Target="style52.xml"/></Relationships>
</file>

<file path=xl/charts/_rels/chart53.xml.rels><?xml version="1.0" encoding="UTF-8" standalone="yes"?>
<Relationships xmlns="http://schemas.openxmlformats.org/package/2006/relationships"><Relationship Id="rId2" Type="http://schemas.microsoft.com/office/2011/relationships/chartColorStyle" Target="colors53.xml"/><Relationship Id="rId1" Type="http://schemas.microsoft.com/office/2011/relationships/chartStyle" Target="style53.xml"/></Relationships>
</file>

<file path=xl/charts/_rels/chart54.xml.rels><?xml version="1.0" encoding="UTF-8" standalone="yes"?>
<Relationships xmlns="http://schemas.openxmlformats.org/package/2006/relationships"><Relationship Id="rId2" Type="http://schemas.microsoft.com/office/2011/relationships/chartColorStyle" Target="colors54.xml"/><Relationship Id="rId1" Type="http://schemas.microsoft.com/office/2011/relationships/chartStyle" Target="style54.xml"/></Relationships>
</file>

<file path=xl/charts/_rels/chart55.xml.rels><?xml version="1.0" encoding="UTF-8" standalone="yes"?>
<Relationships xmlns="http://schemas.openxmlformats.org/package/2006/relationships"><Relationship Id="rId2" Type="http://schemas.microsoft.com/office/2011/relationships/chartColorStyle" Target="colors55.xml"/><Relationship Id="rId1" Type="http://schemas.microsoft.com/office/2011/relationships/chartStyle" Target="style55.xml"/></Relationships>
</file>

<file path=xl/charts/_rels/chart56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.xml"/><Relationship Id="rId2" Type="http://schemas.microsoft.com/office/2011/relationships/chartColorStyle" Target="colors56.xml"/><Relationship Id="rId1" Type="http://schemas.microsoft.com/office/2011/relationships/chartStyle" Target="style56.xml"/></Relationships>
</file>

<file path=xl/charts/_rels/chart57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3.xml"/><Relationship Id="rId2" Type="http://schemas.microsoft.com/office/2011/relationships/chartColorStyle" Target="colors57.xml"/><Relationship Id="rId1" Type="http://schemas.microsoft.com/office/2011/relationships/chartStyle" Target="style57.xml"/></Relationships>
</file>

<file path=xl/charts/_rels/chart58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4.xml"/><Relationship Id="rId2" Type="http://schemas.microsoft.com/office/2011/relationships/chartColorStyle" Target="colors58.xml"/><Relationship Id="rId1" Type="http://schemas.microsoft.com/office/2011/relationships/chartStyle" Target="style58.xml"/></Relationships>
</file>

<file path=xl/charts/_rels/chart59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5.xml"/><Relationship Id="rId2" Type="http://schemas.microsoft.com/office/2011/relationships/chartColorStyle" Target="colors59.xml"/><Relationship Id="rId1" Type="http://schemas.microsoft.com/office/2011/relationships/chartStyle" Target="style59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60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6.xml"/><Relationship Id="rId2" Type="http://schemas.microsoft.com/office/2011/relationships/chartColorStyle" Target="colors60.xml"/><Relationship Id="rId1" Type="http://schemas.microsoft.com/office/2011/relationships/chartStyle" Target="style60.xml"/></Relationships>
</file>

<file path=xl/charts/_rels/chart61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7.xml"/><Relationship Id="rId2" Type="http://schemas.microsoft.com/office/2011/relationships/chartColorStyle" Target="colors61.xml"/><Relationship Id="rId1" Type="http://schemas.microsoft.com/office/2011/relationships/chartStyle" Target="style61.xml"/></Relationships>
</file>

<file path=xl/charts/_rels/chart62.xml.rels><?xml version="1.0" encoding="UTF-8" standalone="yes"?>
<Relationships xmlns="http://schemas.openxmlformats.org/package/2006/relationships"><Relationship Id="rId2" Type="http://schemas.microsoft.com/office/2011/relationships/chartColorStyle" Target="colors62.xml"/><Relationship Id="rId1" Type="http://schemas.microsoft.com/office/2011/relationships/chartStyle" Target="style62.xml"/></Relationships>
</file>

<file path=xl/charts/_rels/chart63.xml.rels><?xml version="1.0" encoding="UTF-8" standalone="yes"?>
<Relationships xmlns="http://schemas.openxmlformats.org/package/2006/relationships"><Relationship Id="rId2" Type="http://schemas.microsoft.com/office/2011/relationships/chartColorStyle" Target="colors63.xml"/><Relationship Id="rId1" Type="http://schemas.microsoft.com/office/2011/relationships/chartStyle" Target="style63.xml"/></Relationships>
</file>

<file path=xl/charts/_rels/chart64.xml.rels><?xml version="1.0" encoding="UTF-8" standalone="yes"?>
<Relationships xmlns="http://schemas.openxmlformats.org/package/2006/relationships"><Relationship Id="rId2" Type="http://schemas.microsoft.com/office/2011/relationships/chartColorStyle" Target="colors64.xml"/><Relationship Id="rId1" Type="http://schemas.microsoft.com/office/2011/relationships/chartStyle" Target="style64.xml"/></Relationships>
</file>

<file path=xl/charts/_rels/chart65.xml.rels><?xml version="1.0" encoding="UTF-8" standalone="yes"?>
<Relationships xmlns="http://schemas.openxmlformats.org/package/2006/relationships"><Relationship Id="rId2" Type="http://schemas.microsoft.com/office/2011/relationships/chartColorStyle" Target="colors65.xml"/><Relationship Id="rId1" Type="http://schemas.microsoft.com/office/2011/relationships/chartStyle" Target="style65.xml"/></Relationships>
</file>

<file path=xl/charts/_rels/chart66.xml.rels><?xml version="1.0" encoding="UTF-8" standalone="yes"?>
<Relationships xmlns="http://schemas.openxmlformats.org/package/2006/relationships"><Relationship Id="rId2" Type="http://schemas.microsoft.com/office/2011/relationships/chartColorStyle" Target="colors66.xml"/><Relationship Id="rId1" Type="http://schemas.microsoft.com/office/2011/relationships/chartStyle" Target="style66.xml"/></Relationships>
</file>

<file path=xl/charts/_rels/chart67.xml.rels><?xml version="1.0" encoding="UTF-8" standalone="yes"?>
<Relationships xmlns="http://schemas.openxmlformats.org/package/2006/relationships"><Relationship Id="rId2" Type="http://schemas.microsoft.com/office/2011/relationships/chartColorStyle" Target="colors67.xml"/><Relationship Id="rId1" Type="http://schemas.microsoft.com/office/2011/relationships/chartStyle" Target="style67.xml"/></Relationships>
</file>

<file path=xl/charts/_rels/chart68.xml.rels><?xml version="1.0" encoding="UTF-8" standalone="yes"?>
<Relationships xmlns="http://schemas.openxmlformats.org/package/2006/relationships"><Relationship Id="rId2" Type="http://schemas.microsoft.com/office/2011/relationships/chartColorStyle" Target="colors68.xml"/><Relationship Id="rId1" Type="http://schemas.microsoft.com/office/2011/relationships/chartStyle" Target="style68.xml"/></Relationships>
</file>

<file path=xl/charts/_rels/chart69.xml.rels><?xml version="1.0" encoding="UTF-8" standalone="yes"?>
<Relationships xmlns="http://schemas.openxmlformats.org/package/2006/relationships"><Relationship Id="rId2" Type="http://schemas.microsoft.com/office/2011/relationships/chartColorStyle" Target="colors69.xml"/><Relationship Id="rId1" Type="http://schemas.microsoft.com/office/2011/relationships/chartStyle" Target="style69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70.xml.rels><?xml version="1.0" encoding="UTF-8" standalone="yes"?>
<Relationships xmlns="http://schemas.openxmlformats.org/package/2006/relationships"><Relationship Id="rId2" Type="http://schemas.microsoft.com/office/2011/relationships/chartColorStyle" Target="colors70.xml"/><Relationship Id="rId1" Type="http://schemas.microsoft.com/office/2011/relationships/chartStyle" Target="style70.xml"/></Relationships>
</file>

<file path=xl/charts/_rels/chart71.xml.rels><?xml version="1.0" encoding="UTF-8" standalone="yes"?>
<Relationships xmlns="http://schemas.openxmlformats.org/package/2006/relationships"><Relationship Id="rId2" Type="http://schemas.microsoft.com/office/2011/relationships/chartColorStyle" Target="colors71.xml"/><Relationship Id="rId1" Type="http://schemas.microsoft.com/office/2011/relationships/chartStyle" Target="style71.xml"/></Relationships>
</file>

<file path=xl/charts/_rels/chart72.xml.rels><?xml version="1.0" encoding="UTF-8" standalone="yes"?>
<Relationships xmlns="http://schemas.openxmlformats.org/package/2006/relationships"><Relationship Id="rId2" Type="http://schemas.microsoft.com/office/2011/relationships/chartColorStyle" Target="colors72.xml"/><Relationship Id="rId1" Type="http://schemas.microsoft.com/office/2011/relationships/chartStyle" Target="style72.xml"/></Relationships>
</file>

<file path=xl/charts/_rels/chart73.xml.rels><?xml version="1.0" encoding="UTF-8" standalone="yes"?>
<Relationships xmlns="http://schemas.openxmlformats.org/package/2006/relationships"><Relationship Id="rId2" Type="http://schemas.microsoft.com/office/2011/relationships/chartColorStyle" Target="colors73.xml"/><Relationship Id="rId1" Type="http://schemas.microsoft.com/office/2011/relationships/chartStyle" Target="style73.xml"/></Relationships>
</file>

<file path=xl/charts/_rels/chart74.xml.rels><?xml version="1.0" encoding="UTF-8" standalone="yes"?>
<Relationships xmlns="http://schemas.openxmlformats.org/package/2006/relationships"><Relationship Id="rId2" Type="http://schemas.microsoft.com/office/2011/relationships/chartColorStyle" Target="colors74.xml"/><Relationship Id="rId1" Type="http://schemas.microsoft.com/office/2011/relationships/chartStyle" Target="style74.xml"/></Relationships>
</file>

<file path=xl/charts/_rels/chart75.xml.rels><?xml version="1.0" encoding="UTF-8" standalone="yes"?>
<Relationships xmlns="http://schemas.openxmlformats.org/package/2006/relationships"><Relationship Id="rId2" Type="http://schemas.microsoft.com/office/2011/relationships/chartColorStyle" Target="colors75.xml"/><Relationship Id="rId1" Type="http://schemas.microsoft.com/office/2011/relationships/chartStyle" Target="style75.xml"/></Relationships>
</file>

<file path=xl/charts/_rels/chart76.xml.rels><?xml version="1.0" encoding="UTF-8" standalone="yes"?>
<Relationships xmlns="http://schemas.openxmlformats.org/package/2006/relationships"><Relationship Id="rId2" Type="http://schemas.microsoft.com/office/2011/relationships/chartColorStyle" Target="colors76.xml"/><Relationship Id="rId1" Type="http://schemas.microsoft.com/office/2011/relationships/chartStyle" Target="style76.xml"/></Relationships>
</file>

<file path=xl/charts/_rels/chart77.xml.rels><?xml version="1.0" encoding="UTF-8" standalone="yes"?>
<Relationships xmlns="http://schemas.openxmlformats.org/package/2006/relationships"><Relationship Id="rId2" Type="http://schemas.microsoft.com/office/2011/relationships/chartColorStyle" Target="colors77.xml"/><Relationship Id="rId1" Type="http://schemas.microsoft.com/office/2011/relationships/chartStyle" Target="style77.xml"/></Relationships>
</file>

<file path=xl/charts/_rels/chart78.xml.rels><?xml version="1.0" encoding="UTF-8" standalone="yes"?>
<Relationships xmlns="http://schemas.openxmlformats.org/package/2006/relationships"><Relationship Id="rId2" Type="http://schemas.microsoft.com/office/2011/relationships/chartColorStyle" Target="colors78.xml"/><Relationship Id="rId1" Type="http://schemas.microsoft.com/office/2011/relationships/chartStyle" Target="style78.xml"/></Relationships>
</file>

<file path=xl/charts/_rels/chart79.xml.rels><?xml version="1.0" encoding="UTF-8" standalone="yes"?>
<Relationships xmlns="http://schemas.openxmlformats.org/package/2006/relationships"><Relationship Id="rId2" Type="http://schemas.microsoft.com/office/2011/relationships/chartColorStyle" Target="colors79.xml"/><Relationship Id="rId1" Type="http://schemas.microsoft.com/office/2011/relationships/chartStyle" Target="style79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80.xml.rels><?xml version="1.0" encoding="UTF-8" standalone="yes"?>
<Relationships xmlns="http://schemas.openxmlformats.org/package/2006/relationships"><Relationship Id="rId2" Type="http://schemas.microsoft.com/office/2011/relationships/chartColorStyle" Target="colors80.xml"/><Relationship Id="rId1" Type="http://schemas.microsoft.com/office/2011/relationships/chartStyle" Target="style80.xml"/></Relationships>
</file>

<file path=xl/charts/_rels/chart81.xml.rels><?xml version="1.0" encoding="UTF-8" standalone="yes"?>
<Relationships xmlns="http://schemas.openxmlformats.org/package/2006/relationships"><Relationship Id="rId2" Type="http://schemas.microsoft.com/office/2011/relationships/chartColorStyle" Target="colors81.xml"/><Relationship Id="rId1" Type="http://schemas.microsoft.com/office/2011/relationships/chartStyle" Target="style81.xml"/></Relationships>
</file>

<file path=xl/charts/_rels/chart82.xml.rels><?xml version="1.0" encoding="UTF-8" standalone="yes"?>
<Relationships xmlns="http://schemas.openxmlformats.org/package/2006/relationships"><Relationship Id="rId2" Type="http://schemas.microsoft.com/office/2011/relationships/chartColorStyle" Target="colors82.xml"/><Relationship Id="rId1" Type="http://schemas.microsoft.com/office/2011/relationships/chartStyle" Target="style82.xml"/></Relationships>
</file>

<file path=xl/charts/_rels/chart83.xml.rels><?xml version="1.0" encoding="UTF-8" standalone="yes"?>
<Relationships xmlns="http://schemas.openxmlformats.org/package/2006/relationships"><Relationship Id="rId2" Type="http://schemas.microsoft.com/office/2011/relationships/chartColorStyle" Target="colors83.xml"/><Relationship Id="rId1" Type="http://schemas.microsoft.com/office/2011/relationships/chartStyle" Target="style83.xml"/></Relationships>
</file>

<file path=xl/charts/_rels/chart84.xml.rels><?xml version="1.0" encoding="UTF-8" standalone="yes"?>
<Relationships xmlns="http://schemas.openxmlformats.org/package/2006/relationships"><Relationship Id="rId2" Type="http://schemas.microsoft.com/office/2011/relationships/chartColorStyle" Target="colors84.xml"/><Relationship Id="rId1" Type="http://schemas.microsoft.com/office/2011/relationships/chartStyle" Target="style84.xml"/></Relationships>
</file>

<file path=xl/charts/_rels/chart85.xml.rels><?xml version="1.0" encoding="UTF-8" standalone="yes"?>
<Relationships xmlns="http://schemas.openxmlformats.org/package/2006/relationships"><Relationship Id="rId2" Type="http://schemas.microsoft.com/office/2011/relationships/chartColorStyle" Target="colors85.xml"/><Relationship Id="rId1" Type="http://schemas.microsoft.com/office/2011/relationships/chartStyle" Target="style85.xml"/></Relationships>
</file>

<file path=xl/charts/_rels/chart86.xml.rels><?xml version="1.0" encoding="UTF-8" standalone="yes"?>
<Relationships xmlns="http://schemas.openxmlformats.org/package/2006/relationships"><Relationship Id="rId2" Type="http://schemas.microsoft.com/office/2011/relationships/chartColorStyle" Target="colors86.xml"/><Relationship Id="rId1" Type="http://schemas.microsoft.com/office/2011/relationships/chartStyle" Target="style86.xml"/></Relationships>
</file>

<file path=xl/charts/_rels/chart87.xml.rels><?xml version="1.0" encoding="UTF-8" standalone="yes"?>
<Relationships xmlns="http://schemas.openxmlformats.org/package/2006/relationships"><Relationship Id="rId2" Type="http://schemas.microsoft.com/office/2011/relationships/chartColorStyle" Target="colors87.xml"/><Relationship Id="rId1" Type="http://schemas.microsoft.com/office/2011/relationships/chartStyle" Target="style87.xml"/></Relationships>
</file>

<file path=xl/charts/_rels/chart88.xml.rels><?xml version="1.0" encoding="UTF-8" standalone="yes"?>
<Relationships xmlns="http://schemas.openxmlformats.org/package/2006/relationships"><Relationship Id="rId2" Type="http://schemas.microsoft.com/office/2011/relationships/chartColorStyle" Target="colors88.xml"/><Relationship Id="rId1" Type="http://schemas.microsoft.com/office/2011/relationships/chartStyle" Target="style88.xml"/></Relationships>
</file>

<file path=xl/charts/_rels/chart89.xml.rels><?xml version="1.0" encoding="UTF-8" standalone="yes"?>
<Relationships xmlns="http://schemas.openxmlformats.org/package/2006/relationships"><Relationship Id="rId2" Type="http://schemas.microsoft.com/office/2011/relationships/chartColorStyle" Target="colors89.xml"/><Relationship Id="rId1" Type="http://schemas.microsoft.com/office/2011/relationships/chartStyle" Target="style89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_rels/chart90.xml.rels><?xml version="1.0" encoding="UTF-8" standalone="yes"?>
<Relationships xmlns="http://schemas.openxmlformats.org/package/2006/relationships"><Relationship Id="rId2" Type="http://schemas.microsoft.com/office/2011/relationships/chartColorStyle" Target="colors90.xml"/><Relationship Id="rId1" Type="http://schemas.microsoft.com/office/2011/relationships/chartStyle" Target="style90.xml"/></Relationships>
</file>

<file path=xl/charts/_rels/chart91.xml.rels><?xml version="1.0" encoding="UTF-8" standalone="yes"?>
<Relationships xmlns="http://schemas.openxmlformats.org/package/2006/relationships"><Relationship Id="rId2" Type="http://schemas.microsoft.com/office/2011/relationships/chartColorStyle" Target="colors91.xml"/><Relationship Id="rId1" Type="http://schemas.microsoft.com/office/2011/relationships/chartStyle" Target="style91.xml"/></Relationships>
</file>

<file path=xl/charts/_rels/chart92.xml.rels><?xml version="1.0" encoding="UTF-8" standalone="yes"?>
<Relationships xmlns="http://schemas.openxmlformats.org/package/2006/relationships"><Relationship Id="rId2" Type="http://schemas.microsoft.com/office/2011/relationships/chartColorStyle" Target="colors92.xml"/><Relationship Id="rId1" Type="http://schemas.microsoft.com/office/2011/relationships/chartStyle" Target="style92.xml"/></Relationships>
</file>

<file path=xl/charts/_rels/chart93.xml.rels><?xml version="1.0" encoding="UTF-8" standalone="yes"?>
<Relationships xmlns="http://schemas.openxmlformats.org/package/2006/relationships"><Relationship Id="rId2" Type="http://schemas.microsoft.com/office/2011/relationships/chartColorStyle" Target="colors93.xml"/><Relationship Id="rId1" Type="http://schemas.microsoft.com/office/2011/relationships/chartStyle" Target="style93.xml"/></Relationships>
</file>

<file path=xl/charts/_rels/chart94.xml.rels><?xml version="1.0" encoding="UTF-8" standalone="yes"?>
<Relationships xmlns="http://schemas.openxmlformats.org/package/2006/relationships"><Relationship Id="rId2" Type="http://schemas.microsoft.com/office/2011/relationships/chartColorStyle" Target="colors94.xml"/><Relationship Id="rId1" Type="http://schemas.microsoft.com/office/2011/relationships/chartStyle" Target="style94.xml"/></Relationships>
</file>

<file path=xl/charts/_rels/chart95.xml.rels><?xml version="1.0" encoding="UTF-8" standalone="yes"?>
<Relationships xmlns="http://schemas.openxmlformats.org/package/2006/relationships"><Relationship Id="rId2" Type="http://schemas.microsoft.com/office/2011/relationships/chartColorStyle" Target="colors95.xml"/><Relationship Id="rId1" Type="http://schemas.microsoft.com/office/2011/relationships/chartStyle" Target="style95.xml"/></Relationships>
</file>

<file path=xl/charts/_rels/chart96.xml.rels><?xml version="1.0" encoding="UTF-8" standalone="yes"?>
<Relationships xmlns="http://schemas.openxmlformats.org/package/2006/relationships"><Relationship Id="rId2" Type="http://schemas.microsoft.com/office/2011/relationships/chartColorStyle" Target="colors96.xml"/><Relationship Id="rId1" Type="http://schemas.microsoft.com/office/2011/relationships/chartStyle" Target="style96.xml"/></Relationships>
</file>

<file path=xl/charts/_rels/chart97.xml.rels><?xml version="1.0" encoding="UTF-8" standalone="yes"?>
<Relationships xmlns="http://schemas.openxmlformats.org/package/2006/relationships"><Relationship Id="rId2" Type="http://schemas.microsoft.com/office/2011/relationships/chartColorStyle" Target="colors97.xml"/><Relationship Id="rId1" Type="http://schemas.microsoft.com/office/2011/relationships/chartStyle" Target="style97.xml"/></Relationships>
</file>

<file path=xl/charts/_rels/chart98.xml.rels><?xml version="1.0" encoding="UTF-8" standalone="yes"?>
<Relationships xmlns="http://schemas.openxmlformats.org/package/2006/relationships"><Relationship Id="rId2" Type="http://schemas.microsoft.com/office/2011/relationships/chartColorStyle" Target="colors98.xml"/><Relationship Id="rId1" Type="http://schemas.microsoft.com/office/2011/relationships/chartStyle" Target="style9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 sz="1400" b="0" i="0" u="none" strike="noStrike" baseline="0">
                <a:effectLst/>
              </a:rPr>
              <a:t>1L_d</a:t>
            </a:r>
            <a:r>
              <a:rPr lang="it-IT" sz="1400" b="0" i="0" u="none" strike="noStrike" baseline="-25000">
                <a:effectLst/>
              </a:rPr>
              <a:t>t</a:t>
            </a:r>
            <a:r>
              <a:rPr lang="it-IT" sz="1400" b="0" i="0" u="none" strike="noStrike" baseline="0">
                <a:effectLst/>
              </a:rPr>
              <a:t>=3,5mm | E</a:t>
            </a:r>
            <a:r>
              <a:rPr lang="it-IT"/>
              <a:t>rr. en.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t_1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numRef>
              <c:f>Convergenza!$P$20:$P$23</c:f>
              <c:numCache>
                <c:formatCode>General</c:formatCode>
                <c:ptCount val="4"/>
                <c:pt idx="0">
                  <c:v>2</c:v>
                </c:pt>
                <c:pt idx="1">
                  <c:v>6</c:v>
                </c:pt>
                <c:pt idx="2">
                  <c:v>12</c:v>
                </c:pt>
                <c:pt idx="3">
                  <c:v>20</c:v>
                </c:pt>
              </c:numCache>
            </c:numRef>
          </c:cat>
          <c:val>
            <c:numRef>
              <c:f>Convergenza!$Q$20:$Q$23</c:f>
              <c:numCache>
                <c:formatCode>General</c:formatCode>
                <c:ptCount val="4"/>
                <c:pt idx="0">
                  <c:v>40.57</c:v>
                </c:pt>
                <c:pt idx="1">
                  <c:v>32.18</c:v>
                </c:pt>
                <c:pt idx="2">
                  <c:v>28.87</c:v>
                </c:pt>
                <c:pt idx="3">
                  <c:v>27.49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095-4591-9BB4-BC863816D7D2}"/>
            </c:ext>
          </c:extLst>
        </c:ser>
        <c:ser>
          <c:idx val="1"/>
          <c:order val="1"/>
          <c:tx>
            <c:v>t_2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numRef>
              <c:f>Convergenza!$P$20:$P$23</c:f>
              <c:numCache>
                <c:formatCode>General</c:formatCode>
                <c:ptCount val="4"/>
                <c:pt idx="0">
                  <c:v>2</c:v>
                </c:pt>
                <c:pt idx="1">
                  <c:v>6</c:v>
                </c:pt>
                <c:pt idx="2">
                  <c:v>12</c:v>
                </c:pt>
                <c:pt idx="3">
                  <c:v>20</c:v>
                </c:pt>
              </c:numCache>
            </c:numRef>
          </c:cat>
          <c:val>
            <c:numRef>
              <c:f>Convergenza!$Q$24:$Q$27</c:f>
              <c:numCache>
                <c:formatCode>General</c:formatCode>
                <c:ptCount val="4"/>
                <c:pt idx="0">
                  <c:v>36.92</c:v>
                </c:pt>
                <c:pt idx="1">
                  <c:v>30.21</c:v>
                </c:pt>
                <c:pt idx="2">
                  <c:v>27.81</c:v>
                </c:pt>
                <c:pt idx="3">
                  <c:v>26.61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095-4591-9BB4-BC863816D7D2}"/>
            </c:ext>
          </c:extLst>
        </c:ser>
        <c:ser>
          <c:idx val="2"/>
          <c:order val="2"/>
          <c:tx>
            <c:v>t_3</c:v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numRef>
              <c:f>Convergenza!$P$20:$P$23</c:f>
              <c:numCache>
                <c:formatCode>General</c:formatCode>
                <c:ptCount val="4"/>
                <c:pt idx="0">
                  <c:v>2</c:v>
                </c:pt>
                <c:pt idx="1">
                  <c:v>6</c:v>
                </c:pt>
                <c:pt idx="2">
                  <c:v>12</c:v>
                </c:pt>
                <c:pt idx="3">
                  <c:v>20</c:v>
                </c:pt>
              </c:numCache>
            </c:numRef>
          </c:cat>
          <c:val>
            <c:numRef>
              <c:f>Convergenza!$Q$28:$Q$31</c:f>
              <c:numCache>
                <c:formatCode>General</c:formatCode>
                <c:ptCount val="4"/>
                <c:pt idx="0">
                  <c:v>32.49</c:v>
                </c:pt>
                <c:pt idx="1">
                  <c:v>25.58</c:v>
                </c:pt>
                <c:pt idx="2">
                  <c:v>23.36</c:v>
                </c:pt>
                <c:pt idx="3">
                  <c:v>22.12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095-4591-9BB4-BC863816D7D2}"/>
            </c:ext>
          </c:extLst>
        </c:ser>
        <c:ser>
          <c:idx val="3"/>
          <c:order val="3"/>
          <c:tx>
            <c:v>t_4</c:v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cat>
            <c:numRef>
              <c:f>Convergenza!$P$20:$P$23</c:f>
              <c:numCache>
                <c:formatCode>General</c:formatCode>
                <c:ptCount val="4"/>
                <c:pt idx="0">
                  <c:v>2</c:v>
                </c:pt>
                <c:pt idx="1">
                  <c:v>6</c:v>
                </c:pt>
                <c:pt idx="2">
                  <c:v>12</c:v>
                </c:pt>
                <c:pt idx="3">
                  <c:v>20</c:v>
                </c:pt>
              </c:numCache>
            </c:numRef>
          </c:cat>
          <c:val>
            <c:numRef>
              <c:f>Convergenza!$Q$32:$Q$35</c:f>
              <c:numCache>
                <c:formatCode>General</c:formatCode>
                <c:ptCount val="4"/>
                <c:pt idx="0">
                  <c:v>28.74</c:v>
                </c:pt>
                <c:pt idx="1">
                  <c:v>21.06</c:v>
                </c:pt>
                <c:pt idx="2">
                  <c:v>18.350000000000001</c:v>
                </c:pt>
                <c:pt idx="3">
                  <c:v>16.850000000000001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4095-4591-9BB4-BC863816D7D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4321176"/>
        <c:axId val="294315928"/>
      </c:lineChart>
      <c:dateAx>
        <c:axId val="29432117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000" b="0" i="0" u="none" strike="noStrike" baseline="0">
                    <a:effectLst/>
                  </a:rPr>
                  <a:t>NDIV</a:t>
                </a:r>
                <a:endParaRPr lang="it-IT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@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94315928"/>
        <c:crosses val="autoZero"/>
        <c:auto val="0"/>
        <c:lblOffset val="100"/>
        <c:baseTimeUnit val="days"/>
        <c:majorUnit val="2"/>
        <c:majorTimeUnit val="days"/>
      </c:dateAx>
      <c:valAx>
        <c:axId val="294315928"/>
        <c:scaling>
          <c:orientation val="minMax"/>
          <c:min val="1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/>
                  <a:t>ee%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9432117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 sz="1400" b="0" i="0" u="none" strike="noStrike" baseline="0">
                <a:effectLst/>
              </a:rPr>
              <a:t>1L_d</a:t>
            </a:r>
            <a:r>
              <a:rPr lang="it-IT" sz="1400" b="0" i="0" u="none" strike="noStrike" baseline="-25000">
                <a:effectLst/>
              </a:rPr>
              <a:t>t</a:t>
            </a:r>
            <a:r>
              <a:rPr lang="it-IT" sz="1400" b="0" i="0" u="none" strike="noStrike" baseline="0">
                <a:effectLst/>
              </a:rPr>
              <a:t>=3,5mm | </a:t>
            </a:r>
            <a:r>
              <a:rPr lang="it-IT"/>
              <a:t>T.eqv. vicino nodo centrale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t_1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numRef>
              <c:f>Convergenza!$P$20:$P$23</c:f>
              <c:numCache>
                <c:formatCode>General</c:formatCode>
                <c:ptCount val="4"/>
                <c:pt idx="0">
                  <c:v>2</c:v>
                </c:pt>
                <c:pt idx="1">
                  <c:v>6</c:v>
                </c:pt>
                <c:pt idx="2">
                  <c:v>12</c:v>
                </c:pt>
                <c:pt idx="3">
                  <c:v>20</c:v>
                </c:pt>
              </c:numCache>
            </c:numRef>
          </c:cat>
          <c:val>
            <c:numRef>
              <c:f>Convergenza!$S$20:$S$23</c:f>
              <c:numCache>
                <c:formatCode>General</c:formatCode>
                <c:ptCount val="4"/>
                <c:pt idx="0">
                  <c:v>18.73</c:v>
                </c:pt>
                <c:pt idx="1">
                  <c:v>25.47</c:v>
                </c:pt>
                <c:pt idx="2" formatCode="0.00">
                  <c:v>27.53</c:v>
                </c:pt>
                <c:pt idx="3">
                  <c:v>28.47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28C-42DC-AD32-1CD7200F7587}"/>
            </c:ext>
          </c:extLst>
        </c:ser>
        <c:ser>
          <c:idx val="1"/>
          <c:order val="1"/>
          <c:tx>
            <c:v>t_2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numRef>
              <c:f>Convergenza!$P$20:$P$23</c:f>
              <c:numCache>
                <c:formatCode>General</c:formatCode>
                <c:ptCount val="4"/>
                <c:pt idx="0">
                  <c:v>2</c:v>
                </c:pt>
                <c:pt idx="1">
                  <c:v>6</c:v>
                </c:pt>
                <c:pt idx="2">
                  <c:v>12</c:v>
                </c:pt>
                <c:pt idx="3">
                  <c:v>20</c:v>
                </c:pt>
              </c:numCache>
            </c:numRef>
          </c:cat>
          <c:val>
            <c:numRef>
              <c:f>Convergenza!$S$24:$S$27</c:f>
              <c:numCache>
                <c:formatCode>General</c:formatCode>
                <c:ptCount val="4"/>
                <c:pt idx="0">
                  <c:v>13.46</c:v>
                </c:pt>
                <c:pt idx="1">
                  <c:v>16.98</c:v>
                </c:pt>
                <c:pt idx="2">
                  <c:v>18.05</c:v>
                </c:pt>
                <c:pt idx="3">
                  <c:v>18.579999999999998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28C-42DC-AD32-1CD7200F7587}"/>
            </c:ext>
          </c:extLst>
        </c:ser>
        <c:ser>
          <c:idx val="2"/>
          <c:order val="2"/>
          <c:tx>
            <c:v>t_3</c:v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numRef>
              <c:f>Convergenza!$P$20:$P$23</c:f>
              <c:numCache>
                <c:formatCode>General</c:formatCode>
                <c:ptCount val="4"/>
                <c:pt idx="0">
                  <c:v>2</c:v>
                </c:pt>
                <c:pt idx="1">
                  <c:v>6</c:v>
                </c:pt>
                <c:pt idx="2">
                  <c:v>12</c:v>
                </c:pt>
                <c:pt idx="3">
                  <c:v>20</c:v>
                </c:pt>
              </c:numCache>
            </c:numRef>
          </c:cat>
          <c:val>
            <c:numRef>
              <c:f>Convergenza!$S$28:$S$31</c:f>
              <c:numCache>
                <c:formatCode>General</c:formatCode>
                <c:ptCount val="4"/>
                <c:pt idx="0">
                  <c:v>10.72</c:v>
                </c:pt>
                <c:pt idx="1">
                  <c:v>12.41</c:v>
                </c:pt>
                <c:pt idx="2">
                  <c:v>12.89</c:v>
                </c:pt>
                <c:pt idx="3">
                  <c:v>13.17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28C-42DC-AD32-1CD7200F7587}"/>
            </c:ext>
          </c:extLst>
        </c:ser>
        <c:ser>
          <c:idx val="3"/>
          <c:order val="3"/>
          <c:tx>
            <c:v>t_4</c:v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cat>
            <c:numRef>
              <c:f>Convergenza!$P$20:$P$23</c:f>
              <c:numCache>
                <c:formatCode>General</c:formatCode>
                <c:ptCount val="4"/>
                <c:pt idx="0">
                  <c:v>2</c:v>
                </c:pt>
                <c:pt idx="1">
                  <c:v>6</c:v>
                </c:pt>
                <c:pt idx="2">
                  <c:v>12</c:v>
                </c:pt>
                <c:pt idx="3">
                  <c:v>20</c:v>
                </c:pt>
              </c:numCache>
            </c:numRef>
          </c:cat>
          <c:val>
            <c:numRef>
              <c:f>Convergenza!$S$32:$S$35</c:f>
              <c:numCache>
                <c:formatCode>General</c:formatCode>
                <c:ptCount val="4"/>
                <c:pt idx="0">
                  <c:v>9.15</c:v>
                </c:pt>
                <c:pt idx="1">
                  <c:v>10.17</c:v>
                </c:pt>
                <c:pt idx="2">
                  <c:v>10.43</c:v>
                </c:pt>
                <c:pt idx="3">
                  <c:v>10.59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528C-42DC-AD32-1CD7200F758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4321176"/>
        <c:axId val="294315928"/>
      </c:lineChart>
      <c:dateAx>
        <c:axId val="29432117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000" b="0" i="0" u="none" strike="noStrike" baseline="0">
                    <a:effectLst/>
                  </a:rPr>
                  <a:t>NDIV</a:t>
                </a:r>
                <a:endParaRPr lang="it-IT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@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94315928"/>
        <c:crosses val="autoZero"/>
        <c:auto val="0"/>
        <c:lblOffset val="100"/>
        <c:baseTimeUnit val="days"/>
        <c:majorUnit val="2"/>
        <c:majorTimeUnit val="days"/>
      </c:dateAx>
      <c:valAx>
        <c:axId val="294315928"/>
        <c:scaling>
          <c:orientation val="minMax"/>
          <c:max val="35"/>
          <c:min val="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l-GR"/>
                  <a:t>σ</a:t>
                </a:r>
                <a:r>
                  <a:rPr lang="it-IT" baseline="-25000"/>
                  <a:t>eq</a:t>
                </a:r>
                <a:r>
                  <a:rPr lang="it-IT" baseline="0"/>
                  <a:t> (MPa)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9432117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 sz="1400" b="0" i="0" u="none" strike="noStrike" baseline="0">
                <a:effectLst/>
              </a:rPr>
              <a:t>2L_d</a:t>
            </a:r>
            <a:r>
              <a:rPr lang="it-IT" sz="1400" b="0" i="0" u="none" strike="noStrike" baseline="-25000">
                <a:effectLst/>
              </a:rPr>
              <a:t>t</a:t>
            </a:r>
            <a:r>
              <a:rPr lang="it-IT" sz="1400" b="0" i="0" u="none" strike="noStrike" baseline="0">
                <a:effectLst/>
              </a:rPr>
              <a:t>=3,0mm | E</a:t>
            </a:r>
            <a:r>
              <a:rPr lang="it-IT"/>
              <a:t>rr. en.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t_1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numRef>
              <c:f>Convergenza!$G$63:$G$66</c:f>
              <c:numCache>
                <c:formatCode>General</c:formatCode>
                <c:ptCount val="4"/>
                <c:pt idx="0">
                  <c:v>2</c:v>
                </c:pt>
                <c:pt idx="1">
                  <c:v>4</c:v>
                </c:pt>
                <c:pt idx="2">
                  <c:v>8</c:v>
                </c:pt>
                <c:pt idx="3">
                  <c:v>16</c:v>
                </c:pt>
              </c:numCache>
            </c:numRef>
          </c:cat>
          <c:val>
            <c:numRef>
              <c:f>Convergenza!$H$63:$H$66</c:f>
              <c:numCache>
                <c:formatCode>0.00</c:formatCode>
                <c:ptCount val="4"/>
                <c:pt idx="0">
                  <c:v>21.95</c:v>
                </c:pt>
                <c:pt idx="1">
                  <c:v>20.420000000000002</c:v>
                </c:pt>
                <c:pt idx="2">
                  <c:v>19.010000000000002</c:v>
                </c:pt>
                <c:pt idx="3">
                  <c:v>18.07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F17-436C-BE63-1E4D9B7EA691}"/>
            </c:ext>
          </c:extLst>
        </c:ser>
        <c:ser>
          <c:idx val="1"/>
          <c:order val="1"/>
          <c:tx>
            <c:v>t_2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numRef>
              <c:f>Convergenza!$G$63:$G$66</c:f>
              <c:numCache>
                <c:formatCode>General</c:formatCode>
                <c:ptCount val="4"/>
                <c:pt idx="0">
                  <c:v>2</c:v>
                </c:pt>
                <c:pt idx="1">
                  <c:v>4</c:v>
                </c:pt>
                <c:pt idx="2">
                  <c:v>8</c:v>
                </c:pt>
                <c:pt idx="3">
                  <c:v>16</c:v>
                </c:pt>
              </c:numCache>
            </c:numRef>
          </c:cat>
          <c:val>
            <c:numRef>
              <c:f>Convergenza!$H$67:$H$70</c:f>
              <c:numCache>
                <c:formatCode>0.00</c:formatCode>
                <c:ptCount val="4"/>
                <c:pt idx="0">
                  <c:v>20.93</c:v>
                </c:pt>
                <c:pt idx="1">
                  <c:v>19.600000000000001</c:v>
                </c:pt>
                <c:pt idx="2">
                  <c:v>18.55</c:v>
                </c:pt>
                <c:pt idx="3">
                  <c:v>17.86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F17-436C-BE63-1E4D9B7EA691}"/>
            </c:ext>
          </c:extLst>
        </c:ser>
        <c:ser>
          <c:idx val="2"/>
          <c:order val="2"/>
          <c:tx>
            <c:v>t_3</c:v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numRef>
              <c:f>Convergenza!$G$63:$G$66</c:f>
              <c:numCache>
                <c:formatCode>General</c:formatCode>
                <c:ptCount val="4"/>
                <c:pt idx="0">
                  <c:v>2</c:v>
                </c:pt>
                <c:pt idx="1">
                  <c:v>4</c:v>
                </c:pt>
                <c:pt idx="2">
                  <c:v>8</c:v>
                </c:pt>
                <c:pt idx="3">
                  <c:v>16</c:v>
                </c:pt>
              </c:numCache>
            </c:numRef>
          </c:cat>
          <c:val>
            <c:numRef>
              <c:f>Convergenza!$H$71:$H$74</c:f>
              <c:numCache>
                <c:formatCode>0.00</c:formatCode>
                <c:ptCount val="4"/>
                <c:pt idx="0">
                  <c:v>20.100000000000001</c:v>
                </c:pt>
                <c:pt idx="1">
                  <c:v>18.260000000000002</c:v>
                </c:pt>
                <c:pt idx="2">
                  <c:v>17.149999999999999</c:v>
                </c:pt>
                <c:pt idx="3">
                  <c:v>16.329999999999998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F17-436C-BE63-1E4D9B7EA691}"/>
            </c:ext>
          </c:extLst>
        </c:ser>
        <c:ser>
          <c:idx val="3"/>
          <c:order val="3"/>
          <c:tx>
            <c:v>t_4</c:v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cat>
            <c:numRef>
              <c:f>Convergenza!$G$63:$G$66</c:f>
              <c:numCache>
                <c:formatCode>General</c:formatCode>
                <c:ptCount val="4"/>
                <c:pt idx="0">
                  <c:v>2</c:v>
                </c:pt>
                <c:pt idx="1">
                  <c:v>4</c:v>
                </c:pt>
                <c:pt idx="2">
                  <c:v>8</c:v>
                </c:pt>
                <c:pt idx="3">
                  <c:v>16</c:v>
                </c:pt>
              </c:numCache>
            </c:numRef>
          </c:cat>
          <c:val>
            <c:numRef>
              <c:f>Convergenza!$H$75:$H$78</c:f>
              <c:numCache>
                <c:formatCode>0.00</c:formatCode>
                <c:ptCount val="4"/>
                <c:pt idx="0">
                  <c:v>19.28</c:v>
                </c:pt>
                <c:pt idx="1">
                  <c:v>16.8</c:v>
                </c:pt>
                <c:pt idx="2">
                  <c:v>15.28</c:v>
                </c:pt>
                <c:pt idx="3">
                  <c:v>14.11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0F17-436C-BE63-1E4D9B7EA69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4321176"/>
        <c:axId val="294315928"/>
      </c:lineChart>
      <c:dateAx>
        <c:axId val="294321176"/>
        <c:scaling>
          <c:orientation val="minMax"/>
          <c:min val="2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000" b="0" i="0" u="none" strike="noStrike" baseline="0">
                    <a:effectLst/>
                  </a:rPr>
                  <a:t>NDIV</a:t>
                </a:r>
                <a:endParaRPr lang="it-IT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@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94315928"/>
        <c:crosses val="autoZero"/>
        <c:auto val="0"/>
        <c:lblOffset val="100"/>
        <c:baseTimeUnit val="days"/>
        <c:majorUnit val="2"/>
        <c:majorTimeUnit val="days"/>
      </c:dateAx>
      <c:valAx>
        <c:axId val="294315928"/>
        <c:scaling>
          <c:orientation val="minMax"/>
          <c:min val="1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/>
                  <a:t>ee%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9432117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 sz="1400" b="0" i="0" u="none" strike="noStrike" baseline="0">
                <a:effectLst/>
              </a:rPr>
              <a:t>2L_d</a:t>
            </a:r>
            <a:r>
              <a:rPr lang="it-IT" sz="1400" b="0" i="0" u="none" strike="noStrike" baseline="-25000">
                <a:effectLst/>
              </a:rPr>
              <a:t>t</a:t>
            </a:r>
            <a:r>
              <a:rPr lang="it-IT" sz="1400" b="0" i="0" u="none" strike="noStrike" baseline="0">
                <a:effectLst/>
              </a:rPr>
              <a:t>=3,0mm | </a:t>
            </a:r>
            <a:r>
              <a:rPr lang="it-IT"/>
              <a:t>Spost. nodo centrale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t_1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numRef>
              <c:f>Convergenza!$G$63:$G$66</c:f>
              <c:numCache>
                <c:formatCode>General</c:formatCode>
                <c:ptCount val="4"/>
                <c:pt idx="0">
                  <c:v>2</c:v>
                </c:pt>
                <c:pt idx="1">
                  <c:v>4</c:v>
                </c:pt>
                <c:pt idx="2">
                  <c:v>8</c:v>
                </c:pt>
                <c:pt idx="3">
                  <c:v>16</c:v>
                </c:pt>
              </c:numCache>
            </c:numRef>
          </c:cat>
          <c:val>
            <c:numRef>
              <c:f>Convergenza!$I$63:$I$66</c:f>
              <c:numCache>
                <c:formatCode>0.000</c:formatCode>
                <c:ptCount val="4"/>
                <c:pt idx="0">
                  <c:v>0.748</c:v>
                </c:pt>
                <c:pt idx="1">
                  <c:v>0.74399999999999999</c:v>
                </c:pt>
                <c:pt idx="2">
                  <c:v>0.747</c:v>
                </c:pt>
                <c:pt idx="3">
                  <c:v>0.74099999999999999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82E-47E3-80B5-04303C73FF46}"/>
            </c:ext>
          </c:extLst>
        </c:ser>
        <c:ser>
          <c:idx val="1"/>
          <c:order val="1"/>
          <c:tx>
            <c:v>t_2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numRef>
              <c:f>Convergenza!$G$63:$G$66</c:f>
              <c:numCache>
                <c:formatCode>General</c:formatCode>
                <c:ptCount val="4"/>
                <c:pt idx="0">
                  <c:v>2</c:v>
                </c:pt>
                <c:pt idx="1">
                  <c:v>4</c:v>
                </c:pt>
                <c:pt idx="2">
                  <c:v>8</c:v>
                </c:pt>
                <c:pt idx="3">
                  <c:v>16</c:v>
                </c:pt>
              </c:numCache>
            </c:numRef>
          </c:cat>
          <c:val>
            <c:numRef>
              <c:f>Convergenza!$I$67:$I$70</c:f>
              <c:numCache>
                <c:formatCode>0.000</c:formatCode>
                <c:ptCount val="4"/>
                <c:pt idx="0">
                  <c:v>0.623</c:v>
                </c:pt>
                <c:pt idx="1">
                  <c:v>0.62</c:v>
                </c:pt>
                <c:pt idx="2">
                  <c:v>0.622</c:v>
                </c:pt>
                <c:pt idx="3">
                  <c:v>0.61699999999999999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82E-47E3-80B5-04303C73FF46}"/>
            </c:ext>
          </c:extLst>
        </c:ser>
        <c:ser>
          <c:idx val="2"/>
          <c:order val="2"/>
          <c:tx>
            <c:v>t_3</c:v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numRef>
              <c:f>Convergenza!$G$63:$G$66</c:f>
              <c:numCache>
                <c:formatCode>General</c:formatCode>
                <c:ptCount val="4"/>
                <c:pt idx="0">
                  <c:v>2</c:v>
                </c:pt>
                <c:pt idx="1">
                  <c:v>4</c:v>
                </c:pt>
                <c:pt idx="2">
                  <c:v>8</c:v>
                </c:pt>
                <c:pt idx="3">
                  <c:v>16</c:v>
                </c:pt>
              </c:numCache>
            </c:numRef>
          </c:cat>
          <c:val>
            <c:numRef>
              <c:f>Convergenza!$I$71:$I$74</c:f>
              <c:numCache>
                <c:formatCode>0.000</c:formatCode>
                <c:ptCount val="4"/>
                <c:pt idx="0">
                  <c:v>0.50600000000000001</c:v>
                </c:pt>
                <c:pt idx="1">
                  <c:v>0.504</c:v>
                </c:pt>
                <c:pt idx="2">
                  <c:v>0.50600000000000001</c:v>
                </c:pt>
                <c:pt idx="3">
                  <c:v>0.501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82E-47E3-80B5-04303C73FF46}"/>
            </c:ext>
          </c:extLst>
        </c:ser>
        <c:ser>
          <c:idx val="3"/>
          <c:order val="3"/>
          <c:tx>
            <c:v>t_4</c:v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cat>
            <c:numRef>
              <c:f>Convergenza!$G$63:$G$66</c:f>
              <c:numCache>
                <c:formatCode>General</c:formatCode>
                <c:ptCount val="4"/>
                <c:pt idx="0">
                  <c:v>2</c:v>
                </c:pt>
                <c:pt idx="1">
                  <c:v>4</c:v>
                </c:pt>
                <c:pt idx="2">
                  <c:v>8</c:v>
                </c:pt>
                <c:pt idx="3">
                  <c:v>16</c:v>
                </c:pt>
              </c:numCache>
            </c:numRef>
          </c:cat>
          <c:val>
            <c:numRef>
              <c:f>Convergenza!$I$75:$I$78</c:f>
              <c:numCache>
                <c:formatCode>0.000</c:formatCode>
                <c:ptCount val="4"/>
                <c:pt idx="0">
                  <c:v>0.42799999999999999</c:v>
                </c:pt>
                <c:pt idx="1">
                  <c:v>0.42699999999999999</c:v>
                </c:pt>
                <c:pt idx="2">
                  <c:v>0.42799999999999999</c:v>
                </c:pt>
                <c:pt idx="3">
                  <c:v>0.42299999999999999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882E-47E3-80B5-04303C73FF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4321176"/>
        <c:axId val="294315928"/>
      </c:lineChart>
      <c:dateAx>
        <c:axId val="294321176"/>
        <c:scaling>
          <c:orientation val="minMax"/>
          <c:min val="2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000" b="0" i="0" u="none" strike="noStrike" baseline="0">
                    <a:effectLst/>
                  </a:rPr>
                  <a:t>NDIV</a:t>
                </a:r>
                <a:endParaRPr lang="it-IT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@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94315928"/>
        <c:crosses val="autoZero"/>
        <c:auto val="0"/>
        <c:lblOffset val="100"/>
        <c:baseTimeUnit val="days"/>
        <c:majorUnit val="2"/>
        <c:majorTimeUnit val="days"/>
      </c:dateAx>
      <c:valAx>
        <c:axId val="294315928"/>
        <c:scaling>
          <c:orientation val="minMax"/>
          <c:min val="0.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/>
                  <a:t>u</a:t>
                </a:r>
                <a:r>
                  <a:rPr lang="it-IT" baseline="-25000"/>
                  <a:t>y</a:t>
                </a:r>
                <a:r>
                  <a:rPr lang="it-IT" baseline="0"/>
                  <a:t> (mm)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0.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9432117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 sz="1400" b="0" i="0" u="none" strike="noStrike" baseline="0">
                <a:effectLst/>
              </a:rPr>
              <a:t>2L_d</a:t>
            </a:r>
            <a:r>
              <a:rPr lang="it-IT" sz="1400" b="0" i="0" u="none" strike="noStrike" baseline="-25000">
                <a:effectLst/>
              </a:rPr>
              <a:t>t</a:t>
            </a:r>
            <a:r>
              <a:rPr lang="it-IT" sz="1400" b="0" i="0" u="none" strike="noStrike" baseline="0">
                <a:effectLst/>
              </a:rPr>
              <a:t>=3,0mm | </a:t>
            </a:r>
            <a:r>
              <a:rPr lang="it-IT"/>
              <a:t>T.eqv. vicino nodo centrale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t_1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numRef>
              <c:f>Convergenza!$G$63:$G$66</c:f>
              <c:numCache>
                <c:formatCode>General</c:formatCode>
                <c:ptCount val="4"/>
                <c:pt idx="0">
                  <c:v>2</c:v>
                </c:pt>
                <c:pt idx="1">
                  <c:v>4</c:v>
                </c:pt>
                <c:pt idx="2">
                  <c:v>8</c:v>
                </c:pt>
                <c:pt idx="3">
                  <c:v>16</c:v>
                </c:pt>
              </c:numCache>
            </c:numRef>
          </c:cat>
          <c:val>
            <c:numRef>
              <c:f>Convergenza!$J$63:$J$66</c:f>
              <c:numCache>
                <c:formatCode>0.00</c:formatCode>
                <c:ptCount val="4"/>
                <c:pt idx="0">
                  <c:v>25.5</c:v>
                </c:pt>
                <c:pt idx="1">
                  <c:v>30.5</c:v>
                </c:pt>
                <c:pt idx="2">
                  <c:v>33.57</c:v>
                </c:pt>
                <c:pt idx="3">
                  <c:v>33.78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E6E-4594-B2E1-368746BD050E}"/>
            </c:ext>
          </c:extLst>
        </c:ser>
        <c:ser>
          <c:idx val="1"/>
          <c:order val="1"/>
          <c:tx>
            <c:v>t_2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numRef>
              <c:f>Convergenza!$G$63:$G$66</c:f>
              <c:numCache>
                <c:formatCode>General</c:formatCode>
                <c:ptCount val="4"/>
                <c:pt idx="0">
                  <c:v>2</c:v>
                </c:pt>
                <c:pt idx="1">
                  <c:v>4</c:v>
                </c:pt>
                <c:pt idx="2">
                  <c:v>8</c:v>
                </c:pt>
                <c:pt idx="3">
                  <c:v>16</c:v>
                </c:pt>
              </c:numCache>
            </c:numRef>
          </c:cat>
          <c:val>
            <c:numRef>
              <c:f>Convergenza!$J$67:$J$70</c:f>
              <c:numCache>
                <c:formatCode>0.00</c:formatCode>
                <c:ptCount val="4"/>
                <c:pt idx="0">
                  <c:v>19.52</c:v>
                </c:pt>
                <c:pt idx="1">
                  <c:v>22.07</c:v>
                </c:pt>
                <c:pt idx="2">
                  <c:v>23.64</c:v>
                </c:pt>
                <c:pt idx="3">
                  <c:v>23.71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E6E-4594-B2E1-368746BD050E}"/>
            </c:ext>
          </c:extLst>
        </c:ser>
        <c:ser>
          <c:idx val="2"/>
          <c:order val="2"/>
          <c:tx>
            <c:v>t_3</c:v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numRef>
              <c:f>Convergenza!$G$63:$G$66</c:f>
              <c:numCache>
                <c:formatCode>General</c:formatCode>
                <c:ptCount val="4"/>
                <c:pt idx="0">
                  <c:v>2</c:v>
                </c:pt>
                <c:pt idx="1">
                  <c:v>4</c:v>
                </c:pt>
                <c:pt idx="2">
                  <c:v>8</c:v>
                </c:pt>
                <c:pt idx="3">
                  <c:v>16</c:v>
                </c:pt>
              </c:numCache>
            </c:numRef>
          </c:cat>
          <c:val>
            <c:numRef>
              <c:f>Convergenza!$J$71:$J$74</c:f>
              <c:numCache>
                <c:formatCode>0.00</c:formatCode>
                <c:ptCount val="4"/>
                <c:pt idx="0">
                  <c:v>15.51</c:v>
                </c:pt>
                <c:pt idx="1">
                  <c:v>16.73</c:v>
                </c:pt>
                <c:pt idx="2">
                  <c:v>17.48</c:v>
                </c:pt>
                <c:pt idx="3">
                  <c:v>17.440000000000001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E6E-4594-B2E1-368746BD050E}"/>
            </c:ext>
          </c:extLst>
        </c:ser>
        <c:ser>
          <c:idx val="3"/>
          <c:order val="3"/>
          <c:tx>
            <c:v>t_4</c:v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cat>
            <c:numRef>
              <c:f>Convergenza!$G$63:$G$66</c:f>
              <c:numCache>
                <c:formatCode>General</c:formatCode>
                <c:ptCount val="4"/>
                <c:pt idx="0">
                  <c:v>2</c:v>
                </c:pt>
                <c:pt idx="1">
                  <c:v>4</c:v>
                </c:pt>
                <c:pt idx="2">
                  <c:v>8</c:v>
                </c:pt>
                <c:pt idx="3">
                  <c:v>16</c:v>
                </c:pt>
              </c:numCache>
            </c:numRef>
          </c:cat>
          <c:val>
            <c:numRef>
              <c:f>Convergenza!$J$75:$J$78</c:f>
              <c:numCache>
                <c:formatCode>0.00</c:formatCode>
                <c:ptCount val="4"/>
                <c:pt idx="0">
                  <c:v>13.08</c:v>
                </c:pt>
                <c:pt idx="1">
                  <c:v>13.82</c:v>
                </c:pt>
                <c:pt idx="2">
                  <c:v>14.26</c:v>
                </c:pt>
                <c:pt idx="3">
                  <c:v>14.19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4E6E-4594-B2E1-368746BD050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4321176"/>
        <c:axId val="294315928"/>
      </c:lineChart>
      <c:dateAx>
        <c:axId val="294321176"/>
        <c:scaling>
          <c:orientation val="minMax"/>
          <c:min val="2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000" b="0" i="0" u="none" strike="noStrike" baseline="0">
                    <a:effectLst/>
                  </a:rPr>
                  <a:t>NDIV</a:t>
                </a:r>
                <a:endParaRPr lang="it-IT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@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94315928"/>
        <c:crosses val="autoZero"/>
        <c:auto val="0"/>
        <c:lblOffset val="100"/>
        <c:baseTimeUnit val="days"/>
        <c:majorUnit val="2"/>
        <c:majorTimeUnit val="days"/>
      </c:dateAx>
      <c:valAx>
        <c:axId val="294315928"/>
        <c:scaling>
          <c:orientation val="minMax"/>
          <c:min val="1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l-GR"/>
                  <a:t>σ</a:t>
                </a:r>
                <a:r>
                  <a:rPr lang="it-IT" baseline="-25000"/>
                  <a:t>eq</a:t>
                </a:r>
                <a:r>
                  <a:rPr lang="it-IT" baseline="0"/>
                  <a:t> (MPa)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9432117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 sz="1400" b="0" i="0" u="none" strike="noStrike" baseline="0">
                <a:effectLst/>
              </a:rPr>
              <a:t>2L_d</a:t>
            </a:r>
            <a:r>
              <a:rPr lang="it-IT" sz="1400" b="0" i="0" u="none" strike="noStrike" baseline="-25000">
                <a:effectLst/>
              </a:rPr>
              <a:t>t</a:t>
            </a:r>
            <a:r>
              <a:rPr lang="it-IT" sz="1400" b="0" i="0" u="none" strike="noStrike" baseline="0">
                <a:effectLst/>
              </a:rPr>
              <a:t>=3,5mm | E</a:t>
            </a:r>
            <a:r>
              <a:rPr lang="it-IT"/>
              <a:t>rr. en.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t_1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numRef>
              <c:f>Convergenza!$P$63:$P$66</c:f>
              <c:numCache>
                <c:formatCode>General</c:formatCode>
                <c:ptCount val="4"/>
                <c:pt idx="0">
                  <c:v>2</c:v>
                </c:pt>
                <c:pt idx="1">
                  <c:v>4</c:v>
                </c:pt>
                <c:pt idx="2">
                  <c:v>8</c:v>
                </c:pt>
                <c:pt idx="3">
                  <c:v>16</c:v>
                </c:pt>
              </c:numCache>
            </c:numRef>
          </c:cat>
          <c:val>
            <c:numRef>
              <c:f>Convergenza!$Q$63:$Q$66</c:f>
              <c:numCache>
                <c:formatCode>0.00</c:formatCode>
                <c:ptCount val="4"/>
                <c:pt idx="0">
                  <c:v>21.62</c:v>
                </c:pt>
                <c:pt idx="1">
                  <c:v>20.260000000000002</c:v>
                </c:pt>
                <c:pt idx="2">
                  <c:v>18.899999999999999</c:v>
                </c:pt>
                <c:pt idx="3">
                  <c:v>17.98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123-4A28-B210-A23D01C83076}"/>
            </c:ext>
          </c:extLst>
        </c:ser>
        <c:ser>
          <c:idx val="1"/>
          <c:order val="1"/>
          <c:tx>
            <c:v>t_2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numRef>
              <c:f>Convergenza!$P$63:$P$66</c:f>
              <c:numCache>
                <c:formatCode>General</c:formatCode>
                <c:ptCount val="4"/>
                <c:pt idx="0">
                  <c:v>2</c:v>
                </c:pt>
                <c:pt idx="1">
                  <c:v>4</c:v>
                </c:pt>
                <c:pt idx="2">
                  <c:v>8</c:v>
                </c:pt>
                <c:pt idx="3">
                  <c:v>16</c:v>
                </c:pt>
              </c:numCache>
            </c:numRef>
          </c:cat>
          <c:val>
            <c:numRef>
              <c:f>Convergenza!$Q$67:$Q$70</c:f>
              <c:numCache>
                <c:formatCode>0.00</c:formatCode>
                <c:ptCount val="4"/>
                <c:pt idx="0">
                  <c:v>20.66</c:v>
                </c:pt>
                <c:pt idx="1">
                  <c:v>19.670000000000002</c:v>
                </c:pt>
                <c:pt idx="2">
                  <c:v>18.71</c:v>
                </c:pt>
                <c:pt idx="3">
                  <c:v>18.03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123-4A28-B210-A23D01C83076}"/>
            </c:ext>
          </c:extLst>
        </c:ser>
        <c:ser>
          <c:idx val="2"/>
          <c:order val="2"/>
          <c:tx>
            <c:v>t_3</c:v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numRef>
              <c:f>Convergenza!$P$63:$P$66</c:f>
              <c:numCache>
                <c:formatCode>General</c:formatCode>
                <c:ptCount val="4"/>
                <c:pt idx="0">
                  <c:v>2</c:v>
                </c:pt>
                <c:pt idx="1">
                  <c:v>4</c:v>
                </c:pt>
                <c:pt idx="2">
                  <c:v>8</c:v>
                </c:pt>
                <c:pt idx="3">
                  <c:v>16</c:v>
                </c:pt>
              </c:numCache>
            </c:numRef>
          </c:cat>
          <c:val>
            <c:numRef>
              <c:f>Convergenza!$Q$71:$Q$74</c:f>
              <c:numCache>
                <c:formatCode>0.00</c:formatCode>
                <c:ptCount val="4"/>
                <c:pt idx="0">
                  <c:v>19.89</c:v>
                </c:pt>
                <c:pt idx="1">
                  <c:v>18.649999999999999</c:v>
                </c:pt>
                <c:pt idx="2">
                  <c:v>17.850000000000001</c:v>
                </c:pt>
                <c:pt idx="3">
                  <c:v>17.190000000000001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123-4A28-B210-A23D01C83076}"/>
            </c:ext>
          </c:extLst>
        </c:ser>
        <c:ser>
          <c:idx val="3"/>
          <c:order val="3"/>
          <c:tx>
            <c:v>t_4</c:v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cat>
            <c:numRef>
              <c:f>Convergenza!$P$63:$P$66</c:f>
              <c:numCache>
                <c:formatCode>General</c:formatCode>
                <c:ptCount val="4"/>
                <c:pt idx="0">
                  <c:v>2</c:v>
                </c:pt>
                <c:pt idx="1">
                  <c:v>4</c:v>
                </c:pt>
                <c:pt idx="2">
                  <c:v>8</c:v>
                </c:pt>
                <c:pt idx="3">
                  <c:v>16</c:v>
                </c:pt>
              </c:numCache>
            </c:numRef>
          </c:cat>
          <c:val>
            <c:numRef>
              <c:f>Convergenza!$Q$75:$Q$78</c:f>
              <c:numCache>
                <c:formatCode>0.00</c:formatCode>
                <c:ptCount val="4"/>
                <c:pt idx="0">
                  <c:v>19.059999999999999</c:v>
                </c:pt>
                <c:pt idx="1">
                  <c:v>17.3</c:v>
                </c:pt>
                <c:pt idx="2">
                  <c:v>16.28</c:v>
                </c:pt>
                <c:pt idx="3">
                  <c:v>15.38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A123-4A28-B210-A23D01C8307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4321176"/>
        <c:axId val="294315928"/>
      </c:lineChart>
      <c:dateAx>
        <c:axId val="294321176"/>
        <c:scaling>
          <c:orientation val="minMax"/>
          <c:min val="2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000" b="0" i="0" u="none" strike="noStrike" baseline="0">
                    <a:effectLst/>
                  </a:rPr>
                  <a:t>NDIV</a:t>
                </a:r>
                <a:endParaRPr lang="it-IT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@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94315928"/>
        <c:crosses val="autoZero"/>
        <c:auto val="0"/>
        <c:lblOffset val="100"/>
        <c:baseTimeUnit val="days"/>
        <c:majorUnit val="2"/>
        <c:majorTimeUnit val="days"/>
      </c:dateAx>
      <c:valAx>
        <c:axId val="294315928"/>
        <c:scaling>
          <c:orientation val="minMax"/>
          <c:min val="1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/>
                  <a:t>ee%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9432117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 sz="1400" b="0" i="0" u="none" strike="noStrike" baseline="0">
                <a:effectLst/>
              </a:rPr>
              <a:t>2L_d</a:t>
            </a:r>
            <a:r>
              <a:rPr lang="it-IT" sz="1400" b="0" i="0" u="none" strike="noStrike" baseline="-25000">
                <a:effectLst/>
              </a:rPr>
              <a:t>t</a:t>
            </a:r>
            <a:r>
              <a:rPr lang="it-IT" sz="1400" b="0" i="0" u="none" strike="noStrike" baseline="0">
                <a:effectLst/>
              </a:rPr>
              <a:t>=3,5mm | </a:t>
            </a:r>
            <a:r>
              <a:rPr lang="it-IT"/>
              <a:t>Spost. nodo centrale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t_1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numRef>
              <c:f>Convergenza!$P$63:$P$66</c:f>
              <c:numCache>
                <c:formatCode>General</c:formatCode>
                <c:ptCount val="4"/>
                <c:pt idx="0">
                  <c:v>2</c:v>
                </c:pt>
                <c:pt idx="1">
                  <c:v>4</c:v>
                </c:pt>
                <c:pt idx="2">
                  <c:v>8</c:v>
                </c:pt>
                <c:pt idx="3">
                  <c:v>16</c:v>
                </c:pt>
              </c:numCache>
            </c:numRef>
          </c:cat>
          <c:val>
            <c:numRef>
              <c:f>Convergenza!$R$63:$R$66</c:f>
              <c:numCache>
                <c:formatCode>0.000</c:formatCode>
                <c:ptCount val="4"/>
                <c:pt idx="0">
                  <c:v>0.64500000000000002</c:v>
                </c:pt>
                <c:pt idx="1">
                  <c:v>0.64100000000000001</c:v>
                </c:pt>
                <c:pt idx="2">
                  <c:v>0.64300000000000002</c:v>
                </c:pt>
                <c:pt idx="3">
                  <c:v>0.63800000000000001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FC7-4234-B618-9EF945A5F75A}"/>
            </c:ext>
          </c:extLst>
        </c:ser>
        <c:ser>
          <c:idx val="1"/>
          <c:order val="1"/>
          <c:tx>
            <c:v>t_2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numRef>
              <c:f>Convergenza!$P$63:$P$66</c:f>
              <c:numCache>
                <c:formatCode>General</c:formatCode>
                <c:ptCount val="4"/>
                <c:pt idx="0">
                  <c:v>2</c:v>
                </c:pt>
                <c:pt idx="1">
                  <c:v>4</c:v>
                </c:pt>
                <c:pt idx="2">
                  <c:v>8</c:v>
                </c:pt>
                <c:pt idx="3">
                  <c:v>16</c:v>
                </c:pt>
              </c:numCache>
            </c:numRef>
          </c:cat>
          <c:val>
            <c:numRef>
              <c:f>Convergenza!$R$67:$R$70</c:f>
              <c:numCache>
                <c:formatCode>0.000</c:formatCode>
                <c:ptCount val="4"/>
                <c:pt idx="0">
                  <c:v>0.52500000000000002</c:v>
                </c:pt>
                <c:pt idx="1">
                  <c:v>0.52200000000000002</c:v>
                </c:pt>
                <c:pt idx="2">
                  <c:v>0.52500000000000002</c:v>
                </c:pt>
                <c:pt idx="3">
                  <c:v>0.52100000000000002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FC7-4234-B618-9EF945A5F75A}"/>
            </c:ext>
          </c:extLst>
        </c:ser>
        <c:ser>
          <c:idx val="2"/>
          <c:order val="2"/>
          <c:tx>
            <c:v>t_3</c:v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numRef>
              <c:f>Convergenza!$P$63:$P$66</c:f>
              <c:numCache>
                <c:formatCode>General</c:formatCode>
                <c:ptCount val="4"/>
                <c:pt idx="0">
                  <c:v>2</c:v>
                </c:pt>
                <c:pt idx="1">
                  <c:v>4</c:v>
                </c:pt>
                <c:pt idx="2">
                  <c:v>8</c:v>
                </c:pt>
                <c:pt idx="3">
                  <c:v>16</c:v>
                </c:pt>
              </c:numCache>
            </c:numRef>
          </c:cat>
          <c:val>
            <c:numRef>
              <c:f>Convergenza!$R$71:$R$74</c:f>
              <c:numCache>
                <c:formatCode>0.000</c:formatCode>
                <c:ptCount val="4"/>
                <c:pt idx="0">
                  <c:v>0.41899999999999998</c:v>
                </c:pt>
                <c:pt idx="1">
                  <c:v>0.41699999999999998</c:v>
                </c:pt>
                <c:pt idx="2">
                  <c:v>0.41899999999999998</c:v>
                </c:pt>
                <c:pt idx="3">
                  <c:v>0.41599999999999998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FC7-4234-B618-9EF945A5F75A}"/>
            </c:ext>
          </c:extLst>
        </c:ser>
        <c:ser>
          <c:idx val="3"/>
          <c:order val="3"/>
          <c:tx>
            <c:v>t_4</c:v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cat>
            <c:numRef>
              <c:f>Convergenza!$P$63:$P$66</c:f>
              <c:numCache>
                <c:formatCode>General</c:formatCode>
                <c:ptCount val="4"/>
                <c:pt idx="0">
                  <c:v>2</c:v>
                </c:pt>
                <c:pt idx="1">
                  <c:v>4</c:v>
                </c:pt>
                <c:pt idx="2">
                  <c:v>8</c:v>
                </c:pt>
                <c:pt idx="3">
                  <c:v>16</c:v>
                </c:pt>
              </c:numCache>
            </c:numRef>
          </c:cat>
          <c:val>
            <c:numRef>
              <c:f>Convergenza!$R$75:$R$78</c:f>
              <c:numCache>
                <c:formatCode>0.000</c:formatCode>
                <c:ptCount val="4"/>
                <c:pt idx="0">
                  <c:v>0.35299999999999998</c:v>
                </c:pt>
                <c:pt idx="1">
                  <c:v>0.35199999999999998</c:v>
                </c:pt>
                <c:pt idx="2">
                  <c:v>0.35299999999999998</c:v>
                </c:pt>
                <c:pt idx="3">
                  <c:v>0.35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FFC7-4234-B618-9EF945A5F7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4321176"/>
        <c:axId val="294315928"/>
      </c:lineChart>
      <c:dateAx>
        <c:axId val="294321176"/>
        <c:scaling>
          <c:orientation val="minMax"/>
          <c:min val="2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000" b="0" i="0" u="none" strike="noStrike" baseline="0">
                    <a:effectLst/>
                  </a:rPr>
                  <a:t>NDIV</a:t>
                </a:r>
                <a:endParaRPr lang="it-IT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@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94315928"/>
        <c:crosses val="autoZero"/>
        <c:auto val="0"/>
        <c:lblOffset val="100"/>
        <c:baseTimeUnit val="days"/>
        <c:majorUnit val="2"/>
        <c:majorTimeUnit val="days"/>
      </c:dateAx>
      <c:valAx>
        <c:axId val="294315928"/>
        <c:scaling>
          <c:orientation val="minMax"/>
          <c:max val="0.8"/>
          <c:min val="0.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/>
                  <a:t>u</a:t>
                </a:r>
                <a:r>
                  <a:rPr lang="it-IT" baseline="-25000"/>
                  <a:t>y</a:t>
                </a:r>
                <a:r>
                  <a:rPr lang="it-IT" baseline="0"/>
                  <a:t> (mm)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0.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9432117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 sz="1400" b="0" i="0" u="none" strike="noStrike" baseline="0">
                <a:effectLst/>
              </a:rPr>
              <a:t>2L_d</a:t>
            </a:r>
            <a:r>
              <a:rPr lang="it-IT" sz="1400" b="0" i="0" u="none" strike="noStrike" baseline="-25000">
                <a:effectLst/>
              </a:rPr>
              <a:t>t</a:t>
            </a:r>
            <a:r>
              <a:rPr lang="it-IT" sz="1400" b="0" i="0" u="none" strike="noStrike" baseline="0">
                <a:effectLst/>
              </a:rPr>
              <a:t>=3,5mm | </a:t>
            </a:r>
            <a:r>
              <a:rPr lang="it-IT"/>
              <a:t>T.eqv. vicino nodo centrale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t_1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numRef>
              <c:f>Convergenza!$P$63:$P$66</c:f>
              <c:numCache>
                <c:formatCode>General</c:formatCode>
                <c:ptCount val="4"/>
                <c:pt idx="0">
                  <c:v>2</c:v>
                </c:pt>
                <c:pt idx="1">
                  <c:v>4</c:v>
                </c:pt>
                <c:pt idx="2">
                  <c:v>8</c:v>
                </c:pt>
                <c:pt idx="3">
                  <c:v>16</c:v>
                </c:pt>
              </c:numCache>
            </c:numRef>
          </c:cat>
          <c:val>
            <c:numRef>
              <c:f>Convergenza!$S$63:$S$66</c:f>
              <c:numCache>
                <c:formatCode>0.00</c:formatCode>
                <c:ptCount val="4"/>
                <c:pt idx="0">
                  <c:v>24.18</c:v>
                </c:pt>
                <c:pt idx="1">
                  <c:v>29.13</c:v>
                </c:pt>
                <c:pt idx="2">
                  <c:v>32.15</c:v>
                </c:pt>
                <c:pt idx="3">
                  <c:v>32.36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264-48F2-A931-86B68F59CF38}"/>
            </c:ext>
          </c:extLst>
        </c:ser>
        <c:ser>
          <c:idx val="1"/>
          <c:order val="1"/>
          <c:tx>
            <c:v>t_2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numRef>
              <c:f>Convergenza!$P$63:$P$66</c:f>
              <c:numCache>
                <c:formatCode>General</c:formatCode>
                <c:ptCount val="4"/>
                <c:pt idx="0">
                  <c:v>2</c:v>
                </c:pt>
                <c:pt idx="1">
                  <c:v>4</c:v>
                </c:pt>
                <c:pt idx="2">
                  <c:v>8</c:v>
                </c:pt>
                <c:pt idx="3">
                  <c:v>16</c:v>
                </c:pt>
              </c:numCache>
            </c:numRef>
          </c:cat>
          <c:val>
            <c:numRef>
              <c:f>Convergenza!$S$67:$S$70</c:f>
              <c:numCache>
                <c:formatCode>0.00</c:formatCode>
                <c:ptCount val="4"/>
                <c:pt idx="0">
                  <c:v>17.91</c:v>
                </c:pt>
                <c:pt idx="1">
                  <c:v>20.420000000000002</c:v>
                </c:pt>
                <c:pt idx="2">
                  <c:v>21.98</c:v>
                </c:pt>
                <c:pt idx="3">
                  <c:v>22.05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264-48F2-A931-86B68F59CF38}"/>
            </c:ext>
          </c:extLst>
        </c:ser>
        <c:ser>
          <c:idx val="2"/>
          <c:order val="2"/>
          <c:tx>
            <c:v>t_3</c:v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numRef>
              <c:f>Convergenza!$P$63:$P$66</c:f>
              <c:numCache>
                <c:formatCode>General</c:formatCode>
                <c:ptCount val="4"/>
                <c:pt idx="0">
                  <c:v>2</c:v>
                </c:pt>
                <c:pt idx="1">
                  <c:v>4</c:v>
                </c:pt>
                <c:pt idx="2">
                  <c:v>8</c:v>
                </c:pt>
                <c:pt idx="3">
                  <c:v>16</c:v>
                </c:pt>
              </c:numCache>
            </c:numRef>
          </c:cat>
          <c:val>
            <c:numRef>
              <c:f>Convergenza!$S$71:$S$74</c:f>
              <c:numCache>
                <c:formatCode>0.00</c:formatCode>
                <c:ptCount val="4"/>
                <c:pt idx="0">
                  <c:v>14.01</c:v>
                </c:pt>
                <c:pt idx="1">
                  <c:v>15.2</c:v>
                </c:pt>
                <c:pt idx="2">
                  <c:v>15.94</c:v>
                </c:pt>
                <c:pt idx="3">
                  <c:v>15.92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264-48F2-A931-86B68F59CF38}"/>
            </c:ext>
          </c:extLst>
        </c:ser>
        <c:ser>
          <c:idx val="3"/>
          <c:order val="3"/>
          <c:tx>
            <c:v>t_4</c:v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cat>
            <c:numRef>
              <c:f>Convergenza!$P$63:$P$66</c:f>
              <c:numCache>
                <c:formatCode>General</c:formatCode>
                <c:ptCount val="4"/>
                <c:pt idx="0">
                  <c:v>2</c:v>
                </c:pt>
                <c:pt idx="1">
                  <c:v>4</c:v>
                </c:pt>
                <c:pt idx="2">
                  <c:v>8</c:v>
                </c:pt>
                <c:pt idx="3">
                  <c:v>16</c:v>
                </c:pt>
              </c:numCache>
            </c:numRef>
          </c:cat>
          <c:val>
            <c:numRef>
              <c:f>Convergenza!$S$75:$S$78</c:f>
              <c:numCache>
                <c:formatCode>0.00</c:formatCode>
                <c:ptCount val="4"/>
                <c:pt idx="0">
                  <c:v>11.8</c:v>
                </c:pt>
                <c:pt idx="1">
                  <c:v>11.52</c:v>
                </c:pt>
                <c:pt idx="2">
                  <c:v>12.96</c:v>
                </c:pt>
                <c:pt idx="3">
                  <c:v>12.91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1264-48F2-A931-86B68F59CF3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4321176"/>
        <c:axId val="294315928"/>
      </c:lineChart>
      <c:dateAx>
        <c:axId val="294321176"/>
        <c:scaling>
          <c:orientation val="minMax"/>
          <c:min val="2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000" b="0" i="0" u="none" strike="noStrike" baseline="0">
                    <a:effectLst/>
                  </a:rPr>
                  <a:t>NDIV</a:t>
                </a:r>
                <a:endParaRPr lang="it-IT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@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94315928"/>
        <c:crosses val="autoZero"/>
        <c:auto val="0"/>
        <c:lblOffset val="100"/>
        <c:baseTimeUnit val="days"/>
        <c:majorUnit val="2"/>
        <c:majorTimeUnit val="days"/>
      </c:dateAx>
      <c:valAx>
        <c:axId val="294315928"/>
        <c:scaling>
          <c:orientation val="minMax"/>
          <c:max val="40"/>
          <c:min val="1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l-GR"/>
                  <a:t>σ</a:t>
                </a:r>
                <a:r>
                  <a:rPr lang="it-IT" baseline="-25000"/>
                  <a:t>eq</a:t>
                </a:r>
                <a:r>
                  <a:rPr lang="it-IT" baseline="0"/>
                  <a:t> (MPa)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9432117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 sz="1400" b="0" i="0" u="none" strike="noStrike" baseline="0">
                <a:effectLst/>
              </a:rPr>
              <a:t>2L_d</a:t>
            </a:r>
            <a:r>
              <a:rPr lang="it-IT" sz="1400" b="0" i="0" u="none" strike="noStrike" baseline="-25000">
                <a:effectLst/>
              </a:rPr>
              <a:t>t</a:t>
            </a:r>
            <a:r>
              <a:rPr lang="it-IT" sz="1400" b="0" i="0" u="none" strike="noStrike" baseline="0">
                <a:effectLst/>
              </a:rPr>
              <a:t>=4,0mm | E</a:t>
            </a:r>
            <a:r>
              <a:rPr lang="it-IT"/>
              <a:t>rr. en.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t_1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numRef>
              <c:f>Convergenza!$Y$63:$Y$66</c:f>
              <c:numCache>
                <c:formatCode>General</c:formatCode>
                <c:ptCount val="4"/>
                <c:pt idx="0">
                  <c:v>2</c:v>
                </c:pt>
                <c:pt idx="1">
                  <c:v>4</c:v>
                </c:pt>
                <c:pt idx="2">
                  <c:v>8</c:v>
                </c:pt>
                <c:pt idx="3">
                  <c:v>16</c:v>
                </c:pt>
              </c:numCache>
            </c:numRef>
          </c:cat>
          <c:val>
            <c:numRef>
              <c:f>Convergenza!$Z$63:$Z$66</c:f>
              <c:numCache>
                <c:formatCode>0.00</c:formatCode>
                <c:ptCount val="4"/>
                <c:pt idx="0">
                  <c:v>21.31</c:v>
                </c:pt>
                <c:pt idx="1">
                  <c:v>20.059999999999999</c:v>
                </c:pt>
                <c:pt idx="2">
                  <c:v>18.75</c:v>
                </c:pt>
                <c:pt idx="3">
                  <c:v>17.87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265-4EDA-97F9-8EE6C14386EE}"/>
            </c:ext>
          </c:extLst>
        </c:ser>
        <c:ser>
          <c:idx val="1"/>
          <c:order val="1"/>
          <c:tx>
            <c:v>t_2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numRef>
              <c:f>Convergenza!$Y$63:$Y$66</c:f>
              <c:numCache>
                <c:formatCode>General</c:formatCode>
                <c:ptCount val="4"/>
                <c:pt idx="0">
                  <c:v>2</c:v>
                </c:pt>
                <c:pt idx="1">
                  <c:v>4</c:v>
                </c:pt>
                <c:pt idx="2">
                  <c:v>8</c:v>
                </c:pt>
                <c:pt idx="3">
                  <c:v>16</c:v>
                </c:pt>
              </c:numCache>
            </c:numRef>
          </c:cat>
          <c:val>
            <c:numRef>
              <c:f>Convergenza!$Z$67:$Z$70</c:f>
              <c:numCache>
                <c:formatCode>0.00</c:formatCode>
                <c:ptCount val="4"/>
                <c:pt idx="0">
                  <c:v>20.36</c:v>
                </c:pt>
                <c:pt idx="1">
                  <c:v>19.579999999999998</c:v>
                </c:pt>
                <c:pt idx="2">
                  <c:v>18.66</c:v>
                </c:pt>
                <c:pt idx="3">
                  <c:v>17.98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265-4EDA-97F9-8EE6C14386EE}"/>
            </c:ext>
          </c:extLst>
        </c:ser>
        <c:ser>
          <c:idx val="2"/>
          <c:order val="2"/>
          <c:tx>
            <c:v>t_3</c:v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numRef>
              <c:f>Convergenza!$Y$63:$Y$66</c:f>
              <c:numCache>
                <c:formatCode>General</c:formatCode>
                <c:ptCount val="4"/>
                <c:pt idx="0">
                  <c:v>2</c:v>
                </c:pt>
                <c:pt idx="1">
                  <c:v>4</c:v>
                </c:pt>
                <c:pt idx="2">
                  <c:v>8</c:v>
                </c:pt>
                <c:pt idx="3">
                  <c:v>16</c:v>
                </c:pt>
              </c:numCache>
            </c:numRef>
          </c:cat>
          <c:val>
            <c:numRef>
              <c:f>Convergenza!$Z$71:$Z$74</c:f>
              <c:numCache>
                <c:formatCode>0.00</c:formatCode>
                <c:ptCount val="4"/>
                <c:pt idx="0">
                  <c:v>19.79</c:v>
                </c:pt>
                <c:pt idx="1">
                  <c:v>18.93</c:v>
                </c:pt>
                <c:pt idx="2">
                  <c:v>18.29</c:v>
                </c:pt>
                <c:pt idx="3">
                  <c:v>17.66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265-4EDA-97F9-8EE6C14386EE}"/>
            </c:ext>
          </c:extLst>
        </c:ser>
        <c:ser>
          <c:idx val="3"/>
          <c:order val="3"/>
          <c:tx>
            <c:v>t_4</c:v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cat>
            <c:numRef>
              <c:f>Convergenza!$Y$63:$Y$66</c:f>
              <c:numCache>
                <c:formatCode>General</c:formatCode>
                <c:ptCount val="4"/>
                <c:pt idx="0">
                  <c:v>2</c:v>
                </c:pt>
                <c:pt idx="1">
                  <c:v>4</c:v>
                </c:pt>
                <c:pt idx="2">
                  <c:v>8</c:v>
                </c:pt>
                <c:pt idx="3">
                  <c:v>16</c:v>
                </c:pt>
              </c:numCache>
            </c:numRef>
          </c:cat>
          <c:val>
            <c:numRef>
              <c:f>Convergenza!$Z$75:$Z$78</c:f>
              <c:numCache>
                <c:formatCode>0.00</c:formatCode>
                <c:ptCount val="4"/>
                <c:pt idx="0">
                  <c:v>18.98</c:v>
                </c:pt>
                <c:pt idx="1">
                  <c:v>17.77</c:v>
                </c:pt>
                <c:pt idx="2">
                  <c:v>17.07</c:v>
                </c:pt>
                <c:pt idx="3">
                  <c:v>16.329999999999998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A265-4EDA-97F9-8EE6C14386E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4321176"/>
        <c:axId val="294315928"/>
      </c:lineChart>
      <c:dateAx>
        <c:axId val="294321176"/>
        <c:scaling>
          <c:orientation val="minMax"/>
          <c:min val="2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000" b="0" i="0" u="none" strike="noStrike" baseline="0">
                    <a:effectLst/>
                  </a:rPr>
                  <a:t>NDIV</a:t>
                </a:r>
                <a:endParaRPr lang="it-IT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@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94315928"/>
        <c:crosses val="autoZero"/>
        <c:auto val="0"/>
        <c:lblOffset val="100"/>
        <c:baseTimeUnit val="days"/>
        <c:majorUnit val="2"/>
        <c:majorTimeUnit val="days"/>
      </c:dateAx>
      <c:valAx>
        <c:axId val="294315928"/>
        <c:scaling>
          <c:orientation val="minMax"/>
          <c:max val="24"/>
          <c:min val="1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/>
                  <a:t>ee%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9432117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 sz="1400" b="0" i="0" u="none" strike="noStrike" baseline="0">
                <a:effectLst/>
              </a:rPr>
              <a:t>2L_d</a:t>
            </a:r>
            <a:r>
              <a:rPr lang="it-IT" sz="1400" b="0" i="0" u="none" strike="noStrike" baseline="-25000">
                <a:effectLst/>
              </a:rPr>
              <a:t>t</a:t>
            </a:r>
            <a:r>
              <a:rPr lang="it-IT" sz="1400" b="0" i="0" u="none" strike="noStrike" baseline="0">
                <a:effectLst/>
              </a:rPr>
              <a:t>=4,0mm | </a:t>
            </a:r>
            <a:r>
              <a:rPr lang="it-IT"/>
              <a:t>Spost. nodo centrale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t_1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numRef>
              <c:f>Convergenza!$Y$63:$Y$66</c:f>
              <c:numCache>
                <c:formatCode>General</c:formatCode>
                <c:ptCount val="4"/>
                <c:pt idx="0">
                  <c:v>2</c:v>
                </c:pt>
                <c:pt idx="1">
                  <c:v>4</c:v>
                </c:pt>
                <c:pt idx="2">
                  <c:v>8</c:v>
                </c:pt>
                <c:pt idx="3">
                  <c:v>16</c:v>
                </c:pt>
              </c:numCache>
            </c:numRef>
          </c:cat>
          <c:val>
            <c:numRef>
              <c:f>Convergenza!$AA$63:$AA$66</c:f>
              <c:numCache>
                <c:formatCode>0.000</c:formatCode>
                <c:ptCount val="4"/>
                <c:pt idx="0">
                  <c:v>0.57799999999999996</c:v>
                </c:pt>
                <c:pt idx="1">
                  <c:v>0.57299999999999995</c:v>
                </c:pt>
                <c:pt idx="2">
                  <c:v>0.57499999999999996</c:v>
                </c:pt>
                <c:pt idx="3">
                  <c:v>0.57099999999999995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3C8-4D82-AD57-F7DB2D9DE249}"/>
            </c:ext>
          </c:extLst>
        </c:ser>
        <c:ser>
          <c:idx val="1"/>
          <c:order val="1"/>
          <c:tx>
            <c:v>t_2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numRef>
              <c:f>Convergenza!$Y$63:$Y$66</c:f>
              <c:numCache>
                <c:formatCode>General</c:formatCode>
                <c:ptCount val="4"/>
                <c:pt idx="0">
                  <c:v>2</c:v>
                </c:pt>
                <c:pt idx="1">
                  <c:v>4</c:v>
                </c:pt>
                <c:pt idx="2">
                  <c:v>8</c:v>
                </c:pt>
                <c:pt idx="3">
                  <c:v>16</c:v>
                </c:pt>
              </c:numCache>
            </c:numRef>
          </c:cat>
          <c:val>
            <c:numRef>
              <c:f>Convergenza!$AA$67:$AA$70</c:f>
              <c:numCache>
                <c:formatCode>0.000</c:formatCode>
                <c:ptCount val="4"/>
                <c:pt idx="0">
                  <c:v>0.46100000000000002</c:v>
                </c:pt>
                <c:pt idx="1">
                  <c:v>0.45900000000000002</c:v>
                </c:pt>
                <c:pt idx="2">
                  <c:v>0.46100000000000002</c:v>
                </c:pt>
                <c:pt idx="3">
                  <c:v>0.45700000000000002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3C8-4D82-AD57-F7DB2D9DE249}"/>
            </c:ext>
          </c:extLst>
        </c:ser>
        <c:ser>
          <c:idx val="2"/>
          <c:order val="2"/>
          <c:tx>
            <c:v>t_3</c:v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numRef>
              <c:f>Convergenza!$Y$63:$Y$66</c:f>
              <c:numCache>
                <c:formatCode>General</c:formatCode>
                <c:ptCount val="4"/>
                <c:pt idx="0">
                  <c:v>2</c:v>
                </c:pt>
                <c:pt idx="1">
                  <c:v>4</c:v>
                </c:pt>
                <c:pt idx="2">
                  <c:v>8</c:v>
                </c:pt>
                <c:pt idx="3">
                  <c:v>16</c:v>
                </c:pt>
              </c:numCache>
            </c:numRef>
          </c:cat>
          <c:val>
            <c:numRef>
              <c:f>Convergenza!$AA$71:$AA$74</c:f>
              <c:numCache>
                <c:formatCode>0.000</c:formatCode>
                <c:ptCount val="4"/>
                <c:pt idx="0">
                  <c:v>0.36099999999999999</c:v>
                </c:pt>
                <c:pt idx="1">
                  <c:v>0.36</c:v>
                </c:pt>
                <c:pt idx="2">
                  <c:v>0.36099999999999999</c:v>
                </c:pt>
                <c:pt idx="3">
                  <c:v>0.35899999999999999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3C8-4D82-AD57-F7DB2D9DE249}"/>
            </c:ext>
          </c:extLst>
        </c:ser>
        <c:ser>
          <c:idx val="3"/>
          <c:order val="3"/>
          <c:tx>
            <c:v>t_4</c:v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cat>
            <c:numRef>
              <c:f>Convergenza!$Y$63:$Y$66</c:f>
              <c:numCache>
                <c:formatCode>General</c:formatCode>
                <c:ptCount val="4"/>
                <c:pt idx="0">
                  <c:v>2</c:v>
                </c:pt>
                <c:pt idx="1">
                  <c:v>4</c:v>
                </c:pt>
                <c:pt idx="2">
                  <c:v>8</c:v>
                </c:pt>
                <c:pt idx="3">
                  <c:v>16</c:v>
                </c:pt>
              </c:numCache>
            </c:numRef>
          </c:cat>
          <c:val>
            <c:numRef>
              <c:f>Convergenza!$AA$75:$AA$78</c:f>
              <c:numCache>
                <c:formatCode>0.000</c:formatCode>
                <c:ptCount val="4"/>
                <c:pt idx="0">
                  <c:v>0.30199999999999999</c:v>
                </c:pt>
                <c:pt idx="1">
                  <c:v>0.30099999999999999</c:v>
                </c:pt>
                <c:pt idx="2">
                  <c:v>0.30199999999999999</c:v>
                </c:pt>
                <c:pt idx="3">
                  <c:v>0.3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53C8-4D82-AD57-F7DB2D9DE24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4321176"/>
        <c:axId val="294315928"/>
      </c:lineChart>
      <c:dateAx>
        <c:axId val="294321176"/>
        <c:scaling>
          <c:orientation val="minMax"/>
          <c:min val="2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000" b="0" i="0" u="none" strike="noStrike" baseline="0">
                    <a:effectLst/>
                  </a:rPr>
                  <a:t>NDIV</a:t>
                </a:r>
                <a:endParaRPr lang="it-IT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@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94315928"/>
        <c:crosses val="autoZero"/>
        <c:auto val="0"/>
        <c:lblOffset val="100"/>
        <c:baseTimeUnit val="days"/>
        <c:majorUnit val="2"/>
        <c:majorTimeUnit val="days"/>
      </c:dateAx>
      <c:valAx>
        <c:axId val="294315928"/>
        <c:scaling>
          <c:orientation val="minMax"/>
          <c:max val="0.8"/>
          <c:min val="0.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/>
                  <a:t>u</a:t>
                </a:r>
                <a:r>
                  <a:rPr lang="it-IT" baseline="-25000"/>
                  <a:t>y</a:t>
                </a:r>
                <a:r>
                  <a:rPr lang="it-IT" baseline="0"/>
                  <a:t> (mm)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0.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9432117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 sz="1400" b="0" i="0" u="none" strike="noStrike" baseline="0">
                <a:effectLst/>
              </a:rPr>
              <a:t>2L_d</a:t>
            </a:r>
            <a:r>
              <a:rPr lang="it-IT" sz="1400" b="0" i="0" u="none" strike="noStrike" baseline="-25000">
                <a:effectLst/>
              </a:rPr>
              <a:t>t</a:t>
            </a:r>
            <a:r>
              <a:rPr lang="it-IT" sz="1400" b="0" i="0" u="none" strike="noStrike" baseline="0">
                <a:effectLst/>
              </a:rPr>
              <a:t>=4,0mm | </a:t>
            </a:r>
            <a:r>
              <a:rPr lang="it-IT"/>
              <a:t>T.eqv. vicino nodo centrale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t_1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numRef>
              <c:f>Convergenza!$Y$63:$Y$66</c:f>
              <c:numCache>
                <c:formatCode>General</c:formatCode>
                <c:ptCount val="4"/>
                <c:pt idx="0">
                  <c:v>2</c:v>
                </c:pt>
                <c:pt idx="1">
                  <c:v>4</c:v>
                </c:pt>
                <c:pt idx="2">
                  <c:v>8</c:v>
                </c:pt>
                <c:pt idx="3">
                  <c:v>16</c:v>
                </c:pt>
              </c:numCache>
            </c:numRef>
          </c:cat>
          <c:val>
            <c:numRef>
              <c:f>Convergenza!$AB$63:$AB$66</c:f>
              <c:numCache>
                <c:formatCode>0.00</c:formatCode>
                <c:ptCount val="4"/>
                <c:pt idx="0">
                  <c:v>23.92</c:v>
                </c:pt>
                <c:pt idx="1">
                  <c:v>28.2</c:v>
                </c:pt>
                <c:pt idx="2">
                  <c:v>31.19</c:v>
                </c:pt>
                <c:pt idx="3">
                  <c:v>31.39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B38-4CDD-A927-1719451E151D}"/>
            </c:ext>
          </c:extLst>
        </c:ser>
        <c:ser>
          <c:idx val="1"/>
          <c:order val="1"/>
          <c:tx>
            <c:v>t_2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numRef>
              <c:f>Convergenza!$Y$63:$Y$66</c:f>
              <c:numCache>
                <c:formatCode>General</c:formatCode>
                <c:ptCount val="4"/>
                <c:pt idx="0">
                  <c:v>2</c:v>
                </c:pt>
                <c:pt idx="1">
                  <c:v>4</c:v>
                </c:pt>
                <c:pt idx="2">
                  <c:v>8</c:v>
                </c:pt>
                <c:pt idx="3">
                  <c:v>16</c:v>
                </c:pt>
              </c:numCache>
            </c:numRef>
          </c:cat>
          <c:val>
            <c:numRef>
              <c:f>Convergenza!$AB$67:$AB$70</c:f>
              <c:numCache>
                <c:formatCode>0.00</c:formatCode>
                <c:ptCount val="4"/>
                <c:pt idx="0">
                  <c:v>16.8</c:v>
                </c:pt>
                <c:pt idx="1">
                  <c:v>19.27</c:v>
                </c:pt>
                <c:pt idx="2">
                  <c:v>20.81</c:v>
                </c:pt>
                <c:pt idx="3">
                  <c:v>20.88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B38-4CDD-A927-1719451E151D}"/>
            </c:ext>
          </c:extLst>
        </c:ser>
        <c:ser>
          <c:idx val="2"/>
          <c:order val="2"/>
          <c:tx>
            <c:v>t_3</c:v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numRef>
              <c:f>Convergenza!$Y$63:$Y$66</c:f>
              <c:numCache>
                <c:formatCode>General</c:formatCode>
                <c:ptCount val="4"/>
                <c:pt idx="0">
                  <c:v>2</c:v>
                </c:pt>
                <c:pt idx="1">
                  <c:v>4</c:v>
                </c:pt>
                <c:pt idx="2">
                  <c:v>8</c:v>
                </c:pt>
                <c:pt idx="3">
                  <c:v>16</c:v>
                </c:pt>
              </c:numCache>
            </c:numRef>
          </c:cat>
          <c:val>
            <c:numRef>
              <c:f>Convergenza!$AB$71:$AB$74</c:f>
              <c:numCache>
                <c:formatCode>0.00</c:formatCode>
                <c:ptCount val="4"/>
                <c:pt idx="0">
                  <c:v>12.9</c:v>
                </c:pt>
                <c:pt idx="1">
                  <c:v>14.07</c:v>
                </c:pt>
                <c:pt idx="2">
                  <c:v>14.8</c:v>
                </c:pt>
                <c:pt idx="3">
                  <c:v>14.8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B38-4CDD-A927-1719451E151D}"/>
            </c:ext>
          </c:extLst>
        </c:ser>
        <c:ser>
          <c:idx val="3"/>
          <c:order val="3"/>
          <c:tx>
            <c:v>t_4</c:v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cat>
            <c:numRef>
              <c:f>Convergenza!$Y$63:$Y$66</c:f>
              <c:numCache>
                <c:formatCode>General</c:formatCode>
                <c:ptCount val="4"/>
                <c:pt idx="0">
                  <c:v>2</c:v>
                </c:pt>
                <c:pt idx="1">
                  <c:v>4</c:v>
                </c:pt>
                <c:pt idx="2">
                  <c:v>8</c:v>
                </c:pt>
                <c:pt idx="3">
                  <c:v>16</c:v>
                </c:pt>
              </c:numCache>
            </c:numRef>
          </c:cat>
          <c:val>
            <c:numRef>
              <c:f>Convergenza!$AB$75:$AB$78</c:f>
              <c:numCache>
                <c:formatCode>0.00</c:formatCode>
                <c:ptCount val="4"/>
                <c:pt idx="0">
                  <c:v>10.85</c:v>
                </c:pt>
                <c:pt idx="1">
                  <c:v>11.55</c:v>
                </c:pt>
                <c:pt idx="2">
                  <c:v>11.98</c:v>
                </c:pt>
                <c:pt idx="3">
                  <c:v>11.95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5B38-4CDD-A927-1719451E15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4321176"/>
        <c:axId val="294315928"/>
      </c:lineChart>
      <c:dateAx>
        <c:axId val="294321176"/>
        <c:scaling>
          <c:orientation val="minMax"/>
          <c:min val="2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000" b="0" i="0" u="none" strike="noStrike" baseline="0">
                    <a:effectLst/>
                  </a:rPr>
                  <a:t>NDIV</a:t>
                </a:r>
                <a:endParaRPr lang="it-IT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@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94315928"/>
        <c:crosses val="autoZero"/>
        <c:auto val="0"/>
        <c:lblOffset val="100"/>
        <c:baseTimeUnit val="days"/>
        <c:majorUnit val="2"/>
        <c:majorTimeUnit val="days"/>
      </c:dateAx>
      <c:valAx>
        <c:axId val="294315928"/>
        <c:scaling>
          <c:orientation val="minMax"/>
          <c:max val="40"/>
          <c:min val="1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l-GR"/>
                  <a:t>σ</a:t>
                </a:r>
                <a:r>
                  <a:rPr lang="it-IT" baseline="-25000"/>
                  <a:t>eq</a:t>
                </a:r>
                <a:r>
                  <a:rPr lang="it-IT" baseline="0"/>
                  <a:t> (MPa)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9432117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 sz="1400" b="0" i="0" u="none" strike="noStrike" baseline="0">
                <a:effectLst/>
              </a:rPr>
              <a:t>1L_d</a:t>
            </a:r>
            <a:r>
              <a:rPr lang="it-IT" sz="1400" b="0" i="0" u="none" strike="noStrike" baseline="-25000">
                <a:effectLst/>
              </a:rPr>
              <a:t>t</a:t>
            </a:r>
            <a:r>
              <a:rPr lang="it-IT" sz="1400" b="0" i="0" u="none" strike="noStrike" baseline="0">
                <a:effectLst/>
              </a:rPr>
              <a:t>=3,5mm | </a:t>
            </a:r>
            <a:r>
              <a:rPr lang="it-IT"/>
              <a:t>Spost. nodo centrale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t_1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numRef>
              <c:f>Convergenza!$P$20:$P$23</c:f>
              <c:numCache>
                <c:formatCode>General</c:formatCode>
                <c:ptCount val="4"/>
                <c:pt idx="0">
                  <c:v>2</c:v>
                </c:pt>
                <c:pt idx="1">
                  <c:v>6</c:v>
                </c:pt>
                <c:pt idx="2">
                  <c:v>12</c:v>
                </c:pt>
                <c:pt idx="3">
                  <c:v>20</c:v>
                </c:pt>
              </c:numCache>
            </c:numRef>
          </c:cat>
          <c:val>
            <c:numRef>
              <c:f>Convergenza!$R$20:$R$23</c:f>
              <c:numCache>
                <c:formatCode>General</c:formatCode>
                <c:ptCount val="4"/>
                <c:pt idx="0">
                  <c:v>0.193</c:v>
                </c:pt>
                <c:pt idx="1">
                  <c:v>0.193</c:v>
                </c:pt>
                <c:pt idx="2">
                  <c:v>0.192</c:v>
                </c:pt>
                <c:pt idx="3">
                  <c:v>0.19400000000000001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898-49B1-8619-A7AADC6C43F2}"/>
            </c:ext>
          </c:extLst>
        </c:ser>
        <c:ser>
          <c:idx val="1"/>
          <c:order val="1"/>
          <c:tx>
            <c:v>t_2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numRef>
              <c:f>Convergenza!$P$20:$P$23</c:f>
              <c:numCache>
                <c:formatCode>General</c:formatCode>
                <c:ptCount val="4"/>
                <c:pt idx="0">
                  <c:v>2</c:v>
                </c:pt>
                <c:pt idx="1">
                  <c:v>6</c:v>
                </c:pt>
                <c:pt idx="2">
                  <c:v>12</c:v>
                </c:pt>
                <c:pt idx="3">
                  <c:v>20</c:v>
                </c:pt>
              </c:numCache>
            </c:numRef>
          </c:cat>
          <c:val>
            <c:numRef>
              <c:f>Convergenza!$R$24:$R$27</c:f>
              <c:numCache>
                <c:formatCode>General</c:formatCode>
                <c:ptCount val="4"/>
                <c:pt idx="0">
                  <c:v>0.16800000000000001</c:v>
                </c:pt>
                <c:pt idx="1">
                  <c:v>0.16800000000000001</c:v>
                </c:pt>
                <c:pt idx="2">
                  <c:v>0.16700000000000001</c:v>
                </c:pt>
                <c:pt idx="3" formatCode="0.000">
                  <c:v>0.16900000000000001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898-49B1-8619-A7AADC6C43F2}"/>
            </c:ext>
          </c:extLst>
        </c:ser>
        <c:ser>
          <c:idx val="2"/>
          <c:order val="2"/>
          <c:tx>
            <c:v>t_3</c:v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numRef>
              <c:f>Convergenza!$P$20:$P$23</c:f>
              <c:numCache>
                <c:formatCode>General</c:formatCode>
                <c:ptCount val="4"/>
                <c:pt idx="0">
                  <c:v>2</c:v>
                </c:pt>
                <c:pt idx="1">
                  <c:v>6</c:v>
                </c:pt>
                <c:pt idx="2">
                  <c:v>12</c:v>
                </c:pt>
                <c:pt idx="3">
                  <c:v>20</c:v>
                </c:pt>
              </c:numCache>
            </c:numRef>
          </c:cat>
          <c:val>
            <c:numRef>
              <c:f>Convergenza!$R$28:$R$31</c:f>
              <c:numCache>
                <c:formatCode>0.000</c:formatCode>
                <c:ptCount val="4"/>
                <c:pt idx="0">
                  <c:v>0.13600000000000001</c:v>
                </c:pt>
                <c:pt idx="1">
                  <c:v>0.13600000000000001</c:v>
                </c:pt>
                <c:pt idx="2">
                  <c:v>0.13600000000000001</c:v>
                </c:pt>
                <c:pt idx="3" formatCode="General">
                  <c:v>0.13700000000000001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898-49B1-8619-A7AADC6C43F2}"/>
            </c:ext>
          </c:extLst>
        </c:ser>
        <c:ser>
          <c:idx val="3"/>
          <c:order val="3"/>
          <c:tx>
            <c:v>t_4</c:v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cat>
            <c:numRef>
              <c:f>Convergenza!$P$20:$P$23</c:f>
              <c:numCache>
                <c:formatCode>General</c:formatCode>
                <c:ptCount val="4"/>
                <c:pt idx="0">
                  <c:v>2</c:v>
                </c:pt>
                <c:pt idx="1">
                  <c:v>6</c:v>
                </c:pt>
                <c:pt idx="2">
                  <c:v>12</c:v>
                </c:pt>
                <c:pt idx="3">
                  <c:v>20</c:v>
                </c:pt>
              </c:numCache>
            </c:numRef>
          </c:cat>
          <c:val>
            <c:numRef>
              <c:f>Convergenza!$R$32:$R$35</c:f>
              <c:numCache>
                <c:formatCode>0.000</c:formatCode>
                <c:ptCount val="4"/>
                <c:pt idx="0">
                  <c:v>0.109</c:v>
                </c:pt>
                <c:pt idx="1">
                  <c:v>0.109</c:v>
                </c:pt>
                <c:pt idx="2">
                  <c:v>0.109</c:v>
                </c:pt>
                <c:pt idx="3" formatCode="General">
                  <c:v>0.109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4898-49B1-8619-A7AADC6C43F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4321176"/>
        <c:axId val="294315928"/>
      </c:lineChart>
      <c:dateAx>
        <c:axId val="29432117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000" b="0" i="0" u="none" strike="noStrike" baseline="0">
                    <a:effectLst/>
                  </a:rPr>
                  <a:t>NDIV</a:t>
                </a:r>
                <a:endParaRPr lang="it-IT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@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94315928"/>
        <c:crosses val="autoZero"/>
        <c:auto val="0"/>
        <c:lblOffset val="100"/>
        <c:baseTimeUnit val="days"/>
        <c:majorUnit val="2"/>
        <c:majorTimeUnit val="days"/>
      </c:dateAx>
      <c:valAx>
        <c:axId val="294315928"/>
        <c:scaling>
          <c:orientation val="minMax"/>
          <c:max val="0.26"/>
          <c:min val="0.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/>
                  <a:t>u</a:t>
                </a:r>
                <a:r>
                  <a:rPr lang="it-IT" baseline="-25000"/>
                  <a:t>y</a:t>
                </a:r>
                <a:r>
                  <a:rPr lang="it-IT" baseline="0"/>
                  <a:t> (mm)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9432117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 sz="1000">
                <a:solidFill>
                  <a:sysClr val="windowText" lastClr="000000"/>
                </a:solidFill>
              </a:rPr>
              <a:t>CELLA 1 – d_t = 3,0mm</a:t>
            </a:r>
          </a:p>
        </c:rich>
      </c:tx>
      <c:layout>
        <c:manualLayout>
          <c:xMode val="edge"/>
          <c:yMode val="edge"/>
          <c:x val="0.46003015873015873"/>
          <c:y val="0.7529547008547009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0.18994047619047619"/>
          <c:y val="2.9809829059829061E-2"/>
          <c:w val="0.76773037037037029"/>
          <c:h val="0.80692393162393161"/>
        </c:manualLayout>
      </c:layout>
      <c:lineChart>
        <c:grouping val="standard"/>
        <c:varyColors val="0"/>
        <c:ser>
          <c:idx val="0"/>
          <c:order val="0"/>
          <c:tx>
            <c:v>t_1</c:v>
          </c:tx>
          <c:spPr>
            <a:ln w="952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3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numRef>
              <c:f>Convergenza!$G$85:$G$88</c:f>
              <c:numCache>
                <c:formatCode>General</c:formatCode>
                <c:ptCount val="4"/>
                <c:pt idx="0">
                  <c:v>2</c:v>
                </c:pt>
                <c:pt idx="1">
                  <c:v>4</c:v>
                </c:pt>
                <c:pt idx="2">
                  <c:v>8</c:v>
                </c:pt>
                <c:pt idx="3">
                  <c:v>16</c:v>
                </c:pt>
              </c:numCache>
            </c:numRef>
          </c:cat>
          <c:val>
            <c:numRef>
              <c:f>Convergenza!$H$85:$H$87</c:f>
              <c:numCache>
                <c:formatCode>0.00</c:formatCode>
                <c:ptCount val="3"/>
                <c:pt idx="0">
                  <c:v>14.14</c:v>
                </c:pt>
                <c:pt idx="1">
                  <c:v>13.75</c:v>
                </c:pt>
                <c:pt idx="2">
                  <c:v>13.15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9FC-4468-960A-9F1EC4F65969}"/>
            </c:ext>
          </c:extLst>
        </c:ser>
        <c:ser>
          <c:idx val="1"/>
          <c:order val="1"/>
          <c:tx>
            <c:v>t_2</c:v>
          </c:tx>
          <c:spPr>
            <a:ln w="952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3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numRef>
              <c:f>Convergenza!$G$85:$G$88</c:f>
              <c:numCache>
                <c:formatCode>General</c:formatCode>
                <c:ptCount val="4"/>
                <c:pt idx="0">
                  <c:v>2</c:v>
                </c:pt>
                <c:pt idx="1">
                  <c:v>4</c:v>
                </c:pt>
                <c:pt idx="2">
                  <c:v>8</c:v>
                </c:pt>
                <c:pt idx="3">
                  <c:v>16</c:v>
                </c:pt>
              </c:numCache>
            </c:numRef>
          </c:cat>
          <c:val>
            <c:numRef>
              <c:f>Convergenza!$H$89:$H$91</c:f>
              <c:numCache>
                <c:formatCode>0.00</c:formatCode>
                <c:ptCount val="3"/>
                <c:pt idx="0">
                  <c:v>13.75</c:v>
                </c:pt>
                <c:pt idx="1">
                  <c:v>13.47</c:v>
                </c:pt>
                <c:pt idx="2">
                  <c:v>13.07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9FC-4468-960A-9F1EC4F65969}"/>
            </c:ext>
          </c:extLst>
        </c:ser>
        <c:ser>
          <c:idx val="2"/>
          <c:order val="2"/>
          <c:tx>
            <c:v>t_3</c:v>
          </c:tx>
          <c:spPr>
            <a:ln w="952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3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numRef>
              <c:f>Convergenza!$G$85:$G$88</c:f>
              <c:numCache>
                <c:formatCode>General</c:formatCode>
                <c:ptCount val="4"/>
                <c:pt idx="0">
                  <c:v>2</c:v>
                </c:pt>
                <c:pt idx="1">
                  <c:v>4</c:v>
                </c:pt>
                <c:pt idx="2">
                  <c:v>8</c:v>
                </c:pt>
                <c:pt idx="3">
                  <c:v>16</c:v>
                </c:pt>
              </c:numCache>
            </c:numRef>
          </c:cat>
          <c:val>
            <c:numRef>
              <c:f>Convergenza!$H$94:$H$96</c:f>
              <c:numCache>
                <c:formatCode>0.00</c:formatCode>
                <c:ptCount val="3"/>
                <c:pt idx="0">
                  <c:v>13.46</c:v>
                </c:pt>
                <c:pt idx="1">
                  <c:v>12.9</c:v>
                </c:pt>
                <c:pt idx="2">
                  <c:v>12.52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9FC-4468-960A-9F1EC4F65969}"/>
            </c:ext>
          </c:extLst>
        </c:ser>
        <c:ser>
          <c:idx val="3"/>
          <c:order val="3"/>
          <c:tx>
            <c:v>t_4</c:v>
          </c:tx>
          <c:spPr>
            <a:ln w="952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3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cat>
            <c:numRef>
              <c:f>Convergenza!$G$85:$G$88</c:f>
              <c:numCache>
                <c:formatCode>General</c:formatCode>
                <c:ptCount val="4"/>
                <c:pt idx="0">
                  <c:v>2</c:v>
                </c:pt>
                <c:pt idx="1">
                  <c:v>4</c:v>
                </c:pt>
                <c:pt idx="2">
                  <c:v>8</c:v>
                </c:pt>
                <c:pt idx="3">
                  <c:v>16</c:v>
                </c:pt>
              </c:numCache>
            </c:numRef>
          </c:cat>
          <c:val>
            <c:numRef>
              <c:f>Convergenza!$H$99:$H$101</c:f>
              <c:numCache>
                <c:formatCode>0.00</c:formatCode>
                <c:ptCount val="3"/>
                <c:pt idx="0">
                  <c:v>13.29</c:v>
                </c:pt>
                <c:pt idx="1">
                  <c:v>12.31</c:v>
                </c:pt>
                <c:pt idx="2">
                  <c:v>11.7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19FC-4468-960A-9F1EC4F6596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4321176"/>
        <c:axId val="294315928"/>
      </c:lineChart>
      <c:dateAx>
        <c:axId val="294321176"/>
        <c:scaling>
          <c:orientation val="minMax"/>
          <c:max val="9"/>
          <c:min val="1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100" b="0" i="0" u="none" strike="noStrike" baseline="0">
                    <a:solidFill>
                      <a:sysClr val="windowText" lastClr="000000"/>
                    </a:solidFill>
                    <a:effectLst/>
                  </a:rPr>
                  <a:t>NDIV</a:t>
                </a:r>
                <a:endParaRPr lang="it-IT" sz="1100">
                  <a:solidFill>
                    <a:sysClr val="windowText" lastClr="000000"/>
                  </a:solidFill>
                </a:endParaRPr>
              </a:p>
            </c:rich>
          </c:tx>
          <c:layout>
            <c:manualLayout>
              <c:xMode val="edge"/>
              <c:yMode val="edge"/>
              <c:x val="0.47760000000000002"/>
              <c:y val="0.9108286324786324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@" sourceLinked="0"/>
        <c:majorTickMark val="out"/>
        <c:minorTickMark val="out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94315928"/>
        <c:crosses val="autoZero"/>
        <c:auto val="0"/>
        <c:lblOffset val="100"/>
        <c:baseTimeUnit val="days"/>
        <c:majorUnit val="2"/>
        <c:majorTimeUnit val="days"/>
      </c:dateAx>
      <c:valAx>
        <c:axId val="294315928"/>
        <c:scaling>
          <c:orientation val="minMax"/>
          <c:max val="16"/>
          <c:min val="8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5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050">
                    <a:solidFill>
                      <a:sysClr val="windowText" lastClr="000000"/>
                    </a:solidFill>
                    <a:latin typeface="Calibri" panose="020F0502020204030204" pitchFamily="34" charset="0"/>
                  </a:rPr>
                  <a:t>ee%</a:t>
                </a:r>
              </a:p>
            </c:rich>
          </c:tx>
          <c:layout>
            <c:manualLayout>
              <c:xMode val="edge"/>
              <c:yMode val="edge"/>
              <c:x val="1.3568454487643727E-4"/>
              <c:y val="0.3953462962962963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5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0" sourceLinked="0"/>
        <c:majorTickMark val="out"/>
        <c:minorTickMark val="out"/>
        <c:tickLblPos val="nextTo"/>
        <c:spPr>
          <a:noFill/>
          <a:ln>
            <a:solidFill>
              <a:sysClr val="windowText" lastClr="00000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94321176"/>
        <c:crosses val="autoZero"/>
        <c:crossBetween val="midCat"/>
        <c:majorUnit val="2"/>
        <c:minorUnit val="1"/>
      </c:valAx>
      <c:spPr>
        <a:noFill/>
        <a:ln>
          <a:solidFill>
            <a:sysClr val="windowText" lastClr="000000"/>
          </a:solidFill>
        </a:ln>
        <a:effectLst/>
      </c:spPr>
    </c:plotArea>
    <c:legend>
      <c:legendPos val="b"/>
      <c:layout>
        <c:manualLayout>
          <c:xMode val="edge"/>
          <c:yMode val="edge"/>
          <c:x val="0.7426678571428571"/>
          <c:y val="3.1960256410256412E-2"/>
          <c:w val="0.20483727810650887"/>
          <c:h val="0.21813492063492063"/>
        </c:manualLayout>
      </c:layout>
      <c:overlay val="0"/>
      <c:spPr>
        <a:solidFill>
          <a:schemeClr val="bg1">
            <a:lumMod val="95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 paperSize="9" orientation="landscape" horizontalDpi="-3" verticalDpi="0"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 sz="1400" b="0" i="0" u="none" strike="noStrike" baseline="0">
                <a:effectLst/>
              </a:rPr>
              <a:t>3L_d</a:t>
            </a:r>
            <a:r>
              <a:rPr lang="it-IT" sz="1400" b="0" i="0" u="none" strike="noStrike" baseline="-25000">
                <a:effectLst/>
              </a:rPr>
              <a:t>t</a:t>
            </a:r>
            <a:r>
              <a:rPr lang="it-IT" sz="1400" b="0" i="0" u="none" strike="noStrike" baseline="0">
                <a:effectLst/>
              </a:rPr>
              <a:t>=3,0mm | </a:t>
            </a:r>
            <a:r>
              <a:rPr lang="it-IT"/>
              <a:t>Spost. nodo centrale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t_1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numRef>
              <c:f>Convergenza!$G$85:$G$88</c:f>
              <c:numCache>
                <c:formatCode>General</c:formatCode>
                <c:ptCount val="4"/>
                <c:pt idx="0">
                  <c:v>2</c:v>
                </c:pt>
                <c:pt idx="1">
                  <c:v>4</c:v>
                </c:pt>
                <c:pt idx="2">
                  <c:v>8</c:v>
                </c:pt>
                <c:pt idx="3">
                  <c:v>16</c:v>
                </c:pt>
              </c:numCache>
            </c:numRef>
          </c:cat>
          <c:val>
            <c:numRef>
              <c:f>Convergenza!$I$85:$I$88</c:f>
              <c:numCache>
                <c:formatCode>0.000</c:formatCode>
                <c:ptCount val="4"/>
                <c:pt idx="0">
                  <c:v>1.754</c:v>
                </c:pt>
                <c:pt idx="1">
                  <c:v>1.746</c:v>
                </c:pt>
                <c:pt idx="2">
                  <c:v>1.7509999999999999</c:v>
                </c:pt>
                <c:pt idx="3">
                  <c:v>1.734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F27-4BF8-90D7-E33E33B0A657}"/>
            </c:ext>
          </c:extLst>
        </c:ser>
        <c:ser>
          <c:idx val="1"/>
          <c:order val="1"/>
          <c:tx>
            <c:v>t_2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numRef>
              <c:f>Convergenza!$G$85:$G$88</c:f>
              <c:numCache>
                <c:formatCode>General</c:formatCode>
                <c:ptCount val="4"/>
                <c:pt idx="0">
                  <c:v>2</c:v>
                </c:pt>
                <c:pt idx="1">
                  <c:v>4</c:v>
                </c:pt>
                <c:pt idx="2">
                  <c:v>8</c:v>
                </c:pt>
                <c:pt idx="3">
                  <c:v>16</c:v>
                </c:pt>
              </c:numCache>
            </c:numRef>
          </c:cat>
          <c:val>
            <c:numRef>
              <c:f>Convergenza!$I$89:$I$92</c:f>
              <c:numCache>
                <c:formatCode>0.000</c:formatCode>
                <c:ptCount val="4"/>
                <c:pt idx="0">
                  <c:v>1.383</c:v>
                </c:pt>
                <c:pt idx="1">
                  <c:v>1.379</c:v>
                </c:pt>
                <c:pt idx="2">
                  <c:v>1.3819999999999999</c:v>
                </c:pt>
                <c:pt idx="3">
                  <c:v>1.369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F27-4BF8-90D7-E33E33B0A657}"/>
            </c:ext>
          </c:extLst>
        </c:ser>
        <c:ser>
          <c:idx val="2"/>
          <c:order val="2"/>
          <c:tx>
            <c:v>t_3</c:v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numRef>
              <c:f>Convergenza!$G$85:$G$88</c:f>
              <c:numCache>
                <c:formatCode>General</c:formatCode>
                <c:ptCount val="4"/>
                <c:pt idx="0">
                  <c:v>2</c:v>
                </c:pt>
                <c:pt idx="1">
                  <c:v>4</c:v>
                </c:pt>
                <c:pt idx="2">
                  <c:v>8</c:v>
                </c:pt>
                <c:pt idx="3">
                  <c:v>16</c:v>
                </c:pt>
              </c:numCache>
            </c:numRef>
          </c:cat>
          <c:val>
            <c:numRef>
              <c:f>Convergenza!$I$94:$I$97</c:f>
              <c:numCache>
                <c:formatCode>0.000</c:formatCode>
                <c:ptCount val="4"/>
                <c:pt idx="0">
                  <c:v>1.0740000000000001</c:v>
                </c:pt>
                <c:pt idx="1">
                  <c:v>1.0720000000000001</c:v>
                </c:pt>
                <c:pt idx="2">
                  <c:v>1.0740000000000001</c:v>
                </c:pt>
                <c:pt idx="3">
                  <c:v>1.0629999999999999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F27-4BF8-90D7-E33E33B0A657}"/>
            </c:ext>
          </c:extLst>
        </c:ser>
        <c:ser>
          <c:idx val="3"/>
          <c:order val="3"/>
          <c:tx>
            <c:v>t_4</c:v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cat>
            <c:numRef>
              <c:f>Convergenza!$G$85:$G$88</c:f>
              <c:numCache>
                <c:formatCode>General</c:formatCode>
                <c:ptCount val="4"/>
                <c:pt idx="0">
                  <c:v>2</c:v>
                </c:pt>
                <c:pt idx="1">
                  <c:v>4</c:v>
                </c:pt>
                <c:pt idx="2">
                  <c:v>8</c:v>
                </c:pt>
                <c:pt idx="3">
                  <c:v>16</c:v>
                </c:pt>
              </c:numCache>
            </c:numRef>
          </c:cat>
          <c:val>
            <c:numRef>
              <c:f>Convergenza!$I$99:$I$102</c:f>
              <c:numCache>
                <c:formatCode>0.000</c:formatCode>
                <c:ptCount val="4"/>
                <c:pt idx="0">
                  <c:v>0.89900000000000002</c:v>
                </c:pt>
                <c:pt idx="1">
                  <c:v>0.89700000000000002</c:v>
                </c:pt>
                <c:pt idx="2">
                  <c:v>0.89800000000000002</c:v>
                </c:pt>
                <c:pt idx="3">
                  <c:v>0.88800000000000001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AF27-4BF8-90D7-E33E33B0A6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4321176"/>
        <c:axId val="294315928"/>
      </c:lineChart>
      <c:dateAx>
        <c:axId val="29432117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000" b="0" i="0" u="none" strike="noStrike" baseline="0">
                    <a:effectLst/>
                  </a:rPr>
                  <a:t>NDIV</a:t>
                </a:r>
                <a:endParaRPr lang="it-IT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@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94315928"/>
        <c:crosses val="autoZero"/>
        <c:auto val="0"/>
        <c:lblOffset val="100"/>
        <c:baseTimeUnit val="days"/>
        <c:majorUnit val="2"/>
        <c:majorTimeUnit val="days"/>
      </c:dateAx>
      <c:valAx>
        <c:axId val="294315928"/>
        <c:scaling>
          <c:orientation val="minMax"/>
          <c:max val="1.9"/>
          <c:min val="0.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/>
                  <a:t>u</a:t>
                </a:r>
                <a:r>
                  <a:rPr lang="it-IT" baseline="-25000"/>
                  <a:t>y</a:t>
                </a:r>
                <a:r>
                  <a:rPr lang="it-IT" baseline="0"/>
                  <a:t> (mm)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0.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9432117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 sz="1400" b="0" i="0" u="none" strike="noStrike" baseline="0">
                <a:effectLst/>
              </a:rPr>
              <a:t>3L_d</a:t>
            </a:r>
            <a:r>
              <a:rPr lang="it-IT" sz="1400" b="0" i="0" u="none" strike="noStrike" baseline="-25000">
                <a:effectLst/>
              </a:rPr>
              <a:t>t</a:t>
            </a:r>
            <a:r>
              <a:rPr lang="it-IT" sz="1400" b="0" i="0" u="none" strike="noStrike" baseline="0">
                <a:effectLst/>
              </a:rPr>
              <a:t>=3,0mm | </a:t>
            </a:r>
            <a:r>
              <a:rPr lang="it-IT"/>
              <a:t>T.eqv. vicino nodo centrale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t_1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numRef>
              <c:f>Convergenza!$G$85:$G$88</c:f>
              <c:numCache>
                <c:formatCode>General</c:formatCode>
                <c:ptCount val="4"/>
                <c:pt idx="0">
                  <c:v>2</c:v>
                </c:pt>
                <c:pt idx="1">
                  <c:v>4</c:v>
                </c:pt>
                <c:pt idx="2">
                  <c:v>8</c:v>
                </c:pt>
                <c:pt idx="3">
                  <c:v>16</c:v>
                </c:pt>
              </c:numCache>
            </c:numRef>
          </c:cat>
          <c:val>
            <c:numRef>
              <c:f>Convergenza!$J$85:$J$88</c:f>
              <c:numCache>
                <c:formatCode>0.00</c:formatCode>
                <c:ptCount val="4"/>
                <c:pt idx="0">
                  <c:v>31.61</c:v>
                </c:pt>
                <c:pt idx="1">
                  <c:v>36.6</c:v>
                </c:pt>
                <c:pt idx="2">
                  <c:v>39.700000000000003</c:v>
                </c:pt>
                <c:pt idx="3">
                  <c:v>39.82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359-4BAF-A585-35819812986E}"/>
            </c:ext>
          </c:extLst>
        </c:ser>
        <c:ser>
          <c:idx val="1"/>
          <c:order val="1"/>
          <c:tx>
            <c:v>t_2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numRef>
              <c:f>Convergenza!$G$85:$G$88</c:f>
              <c:numCache>
                <c:formatCode>General</c:formatCode>
                <c:ptCount val="4"/>
                <c:pt idx="0">
                  <c:v>2</c:v>
                </c:pt>
                <c:pt idx="1">
                  <c:v>4</c:v>
                </c:pt>
                <c:pt idx="2">
                  <c:v>8</c:v>
                </c:pt>
                <c:pt idx="3">
                  <c:v>16</c:v>
                </c:pt>
              </c:numCache>
            </c:numRef>
          </c:cat>
          <c:val>
            <c:numRef>
              <c:f>Convergenza!$J$89:$J$92</c:f>
              <c:numCache>
                <c:formatCode>0.00</c:formatCode>
                <c:ptCount val="4"/>
                <c:pt idx="0">
                  <c:v>24.21</c:v>
                </c:pt>
                <c:pt idx="1">
                  <c:v>26.73</c:v>
                </c:pt>
                <c:pt idx="2">
                  <c:v>28.3</c:v>
                </c:pt>
                <c:pt idx="3">
                  <c:v>28.3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359-4BAF-A585-35819812986E}"/>
            </c:ext>
          </c:extLst>
        </c:ser>
        <c:ser>
          <c:idx val="2"/>
          <c:order val="2"/>
          <c:tx>
            <c:v>t_3</c:v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numRef>
              <c:f>Convergenza!$G$85:$G$88</c:f>
              <c:numCache>
                <c:formatCode>General</c:formatCode>
                <c:ptCount val="4"/>
                <c:pt idx="0">
                  <c:v>2</c:v>
                </c:pt>
                <c:pt idx="1">
                  <c:v>4</c:v>
                </c:pt>
                <c:pt idx="2">
                  <c:v>8</c:v>
                </c:pt>
                <c:pt idx="3">
                  <c:v>16</c:v>
                </c:pt>
              </c:numCache>
            </c:numRef>
          </c:cat>
          <c:val>
            <c:numRef>
              <c:f>Convergenza!$J$94:$J$97</c:f>
              <c:numCache>
                <c:formatCode>0.00</c:formatCode>
                <c:ptCount val="4"/>
                <c:pt idx="0">
                  <c:v>18.850000000000001</c:v>
                </c:pt>
                <c:pt idx="1">
                  <c:v>20.059999999999999</c:v>
                </c:pt>
                <c:pt idx="2">
                  <c:v>20.8</c:v>
                </c:pt>
                <c:pt idx="3">
                  <c:v>20.72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359-4BAF-A585-35819812986E}"/>
            </c:ext>
          </c:extLst>
        </c:ser>
        <c:ser>
          <c:idx val="3"/>
          <c:order val="3"/>
          <c:tx>
            <c:v>t_4</c:v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cat>
            <c:numRef>
              <c:f>Convergenza!$G$85:$G$88</c:f>
              <c:numCache>
                <c:formatCode>General</c:formatCode>
                <c:ptCount val="4"/>
                <c:pt idx="0">
                  <c:v>2</c:v>
                </c:pt>
                <c:pt idx="1">
                  <c:v>4</c:v>
                </c:pt>
                <c:pt idx="2">
                  <c:v>8</c:v>
                </c:pt>
                <c:pt idx="3">
                  <c:v>16</c:v>
                </c:pt>
              </c:numCache>
            </c:numRef>
          </c:cat>
          <c:val>
            <c:numRef>
              <c:f>Convergenza!$J$99:$J$102</c:f>
              <c:numCache>
                <c:formatCode>0.00</c:formatCode>
                <c:ptCount val="4"/>
                <c:pt idx="0">
                  <c:v>15.69</c:v>
                </c:pt>
                <c:pt idx="1">
                  <c:v>16.43</c:v>
                </c:pt>
                <c:pt idx="2">
                  <c:v>16.87</c:v>
                </c:pt>
                <c:pt idx="3">
                  <c:v>16.77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8359-4BAF-A585-35819812986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4321176"/>
        <c:axId val="294315928"/>
      </c:lineChart>
      <c:dateAx>
        <c:axId val="29432117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000" b="0" i="0" u="none" strike="noStrike" baseline="0">
                    <a:effectLst/>
                  </a:rPr>
                  <a:t>NDIV</a:t>
                </a:r>
                <a:endParaRPr lang="it-IT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@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94315928"/>
        <c:crosses val="autoZero"/>
        <c:auto val="0"/>
        <c:lblOffset val="100"/>
        <c:baseTimeUnit val="days"/>
        <c:majorUnit val="2"/>
        <c:majorTimeUnit val="days"/>
      </c:dateAx>
      <c:valAx>
        <c:axId val="294315928"/>
        <c:scaling>
          <c:orientation val="minMax"/>
          <c:max val="40"/>
          <c:min val="1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l-GR"/>
                  <a:t>σ</a:t>
                </a:r>
                <a:r>
                  <a:rPr lang="it-IT" baseline="-25000"/>
                  <a:t>eq</a:t>
                </a:r>
                <a:r>
                  <a:rPr lang="it-IT" baseline="0"/>
                  <a:t> (MPa)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9432117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 sz="1400" b="0" i="0" u="none" strike="noStrike" baseline="0">
                <a:effectLst/>
              </a:rPr>
              <a:t>3L_d</a:t>
            </a:r>
            <a:r>
              <a:rPr lang="it-IT" sz="1400" b="0" i="0" u="none" strike="noStrike" baseline="-25000">
                <a:effectLst/>
              </a:rPr>
              <a:t>t</a:t>
            </a:r>
            <a:r>
              <a:rPr lang="it-IT" sz="1400" b="0" i="0" u="none" strike="noStrike" baseline="0">
                <a:effectLst/>
              </a:rPr>
              <a:t>=3,5mm | E</a:t>
            </a:r>
            <a:r>
              <a:rPr lang="it-IT"/>
              <a:t>rr. en.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t_1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numRef>
              <c:f>Convergenza!$P$85:$P$88</c:f>
              <c:numCache>
                <c:formatCode>General</c:formatCode>
                <c:ptCount val="4"/>
                <c:pt idx="0">
                  <c:v>2</c:v>
                </c:pt>
                <c:pt idx="1">
                  <c:v>4</c:v>
                </c:pt>
                <c:pt idx="2">
                  <c:v>8</c:v>
                </c:pt>
                <c:pt idx="3">
                  <c:v>16</c:v>
                </c:pt>
              </c:numCache>
            </c:numRef>
          </c:cat>
          <c:val>
            <c:numRef>
              <c:f>Convergenza!$Q$85:$Q$88</c:f>
              <c:numCache>
                <c:formatCode>0.00</c:formatCode>
                <c:ptCount val="4"/>
                <c:pt idx="0">
                  <c:v>13.88</c:v>
                </c:pt>
                <c:pt idx="1">
                  <c:v>13.59</c:v>
                </c:pt>
                <c:pt idx="2">
                  <c:v>13.02</c:v>
                </c:pt>
                <c:pt idx="3">
                  <c:v>12.55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9D7-4A96-927A-53BC145E239E}"/>
            </c:ext>
          </c:extLst>
        </c:ser>
        <c:ser>
          <c:idx val="1"/>
          <c:order val="1"/>
          <c:tx>
            <c:v>t_2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numRef>
              <c:f>Convergenza!$P$85:$P$88</c:f>
              <c:numCache>
                <c:formatCode>General</c:formatCode>
                <c:ptCount val="4"/>
                <c:pt idx="0">
                  <c:v>2</c:v>
                </c:pt>
                <c:pt idx="1">
                  <c:v>4</c:v>
                </c:pt>
                <c:pt idx="2">
                  <c:v>8</c:v>
                </c:pt>
                <c:pt idx="3">
                  <c:v>16</c:v>
                </c:pt>
              </c:numCache>
            </c:numRef>
          </c:cat>
          <c:val>
            <c:numRef>
              <c:f>Convergenza!$Q$89:$Q$92</c:f>
              <c:numCache>
                <c:formatCode>0.00</c:formatCode>
                <c:ptCount val="4"/>
                <c:pt idx="0">
                  <c:v>13.58</c:v>
                </c:pt>
                <c:pt idx="1">
                  <c:v>13.47</c:v>
                </c:pt>
                <c:pt idx="2">
                  <c:v>13.09</c:v>
                </c:pt>
                <c:pt idx="3">
                  <c:v>12.75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9D7-4A96-927A-53BC145E239E}"/>
            </c:ext>
          </c:extLst>
        </c:ser>
        <c:ser>
          <c:idx val="2"/>
          <c:order val="2"/>
          <c:tx>
            <c:v>t_3</c:v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numRef>
              <c:f>Convergenza!$P$85:$P$88</c:f>
              <c:numCache>
                <c:formatCode>General</c:formatCode>
                <c:ptCount val="4"/>
                <c:pt idx="0">
                  <c:v>2</c:v>
                </c:pt>
                <c:pt idx="1">
                  <c:v>4</c:v>
                </c:pt>
                <c:pt idx="2">
                  <c:v>8</c:v>
                </c:pt>
                <c:pt idx="3">
                  <c:v>16</c:v>
                </c:pt>
              </c:numCache>
            </c:numRef>
          </c:cat>
          <c:val>
            <c:numRef>
              <c:f>Convergenza!$Q$94:$Q$97</c:f>
              <c:numCache>
                <c:formatCode>0.00</c:formatCode>
                <c:ptCount val="4"/>
                <c:pt idx="0">
                  <c:v>13.29</c:v>
                </c:pt>
                <c:pt idx="1">
                  <c:v>13.08</c:v>
                </c:pt>
                <c:pt idx="2">
                  <c:v>12.85</c:v>
                </c:pt>
                <c:pt idx="3">
                  <c:v>12.54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9D7-4A96-927A-53BC145E239E}"/>
            </c:ext>
          </c:extLst>
        </c:ser>
        <c:ser>
          <c:idx val="3"/>
          <c:order val="3"/>
          <c:tx>
            <c:v>t_4</c:v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cat>
            <c:numRef>
              <c:f>Convergenza!$P$85:$P$88</c:f>
              <c:numCache>
                <c:formatCode>General</c:formatCode>
                <c:ptCount val="4"/>
                <c:pt idx="0">
                  <c:v>2</c:v>
                </c:pt>
                <c:pt idx="1">
                  <c:v>4</c:v>
                </c:pt>
                <c:pt idx="2">
                  <c:v>8</c:v>
                </c:pt>
                <c:pt idx="3">
                  <c:v>16</c:v>
                </c:pt>
              </c:numCache>
            </c:numRef>
          </c:cat>
          <c:val>
            <c:numRef>
              <c:f>Convergenza!$Q$99:$Q$102</c:f>
              <c:numCache>
                <c:formatCode>0.00</c:formatCode>
                <c:ptCount val="4"/>
                <c:pt idx="0">
                  <c:v>12.79</c:v>
                </c:pt>
                <c:pt idx="1">
                  <c:v>12.47</c:v>
                </c:pt>
                <c:pt idx="2">
                  <c:v>12.15</c:v>
                </c:pt>
                <c:pt idx="3">
                  <c:v>11.71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49D7-4A96-927A-53BC145E239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4321176"/>
        <c:axId val="294315928"/>
      </c:lineChart>
      <c:dateAx>
        <c:axId val="29432117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000" b="0" i="0" u="none" strike="noStrike" baseline="0">
                    <a:effectLst/>
                  </a:rPr>
                  <a:t>NDIV</a:t>
                </a:r>
                <a:endParaRPr lang="it-IT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@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94315928"/>
        <c:crosses val="autoZero"/>
        <c:auto val="0"/>
        <c:lblOffset val="100"/>
        <c:baseTimeUnit val="days"/>
        <c:majorUnit val="2"/>
        <c:majorTimeUnit val="days"/>
      </c:dateAx>
      <c:valAx>
        <c:axId val="294315928"/>
        <c:scaling>
          <c:orientation val="minMax"/>
          <c:max val="14.5"/>
          <c:min val="1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/>
                  <a:t>ee%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9432117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 sz="1400" b="0" i="0" u="none" strike="noStrike" baseline="0">
                <a:effectLst/>
              </a:rPr>
              <a:t>3L_d</a:t>
            </a:r>
            <a:r>
              <a:rPr lang="it-IT" sz="1400" b="0" i="0" u="none" strike="noStrike" baseline="-25000">
                <a:effectLst/>
              </a:rPr>
              <a:t>t</a:t>
            </a:r>
            <a:r>
              <a:rPr lang="it-IT" sz="1400" b="0" i="0" u="none" strike="noStrike" baseline="0">
                <a:effectLst/>
              </a:rPr>
              <a:t>=3,5mm | </a:t>
            </a:r>
            <a:r>
              <a:rPr lang="it-IT"/>
              <a:t>Spost. nodo centrale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t_1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numRef>
              <c:f>Convergenza!$P$85:$P$88</c:f>
              <c:numCache>
                <c:formatCode>General</c:formatCode>
                <c:ptCount val="4"/>
                <c:pt idx="0">
                  <c:v>2</c:v>
                </c:pt>
                <c:pt idx="1">
                  <c:v>4</c:v>
                </c:pt>
                <c:pt idx="2">
                  <c:v>8</c:v>
                </c:pt>
                <c:pt idx="3">
                  <c:v>16</c:v>
                </c:pt>
              </c:numCache>
            </c:numRef>
          </c:cat>
          <c:val>
            <c:numRef>
              <c:f>Convergenza!$R$85:$R$88</c:f>
              <c:numCache>
                <c:formatCode>0.000</c:formatCode>
                <c:ptCount val="4"/>
                <c:pt idx="0">
                  <c:v>1.5980000000000001</c:v>
                </c:pt>
                <c:pt idx="1">
                  <c:v>1.59</c:v>
                </c:pt>
                <c:pt idx="2">
                  <c:v>1.593</c:v>
                </c:pt>
                <c:pt idx="3">
                  <c:v>1.5780000000000001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9C2-4F68-B385-F73C1713146B}"/>
            </c:ext>
          </c:extLst>
        </c:ser>
        <c:ser>
          <c:idx val="1"/>
          <c:order val="1"/>
          <c:tx>
            <c:v>t_2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numRef>
              <c:f>Convergenza!$P$85:$P$88</c:f>
              <c:numCache>
                <c:formatCode>General</c:formatCode>
                <c:ptCount val="4"/>
                <c:pt idx="0">
                  <c:v>2</c:v>
                </c:pt>
                <c:pt idx="1">
                  <c:v>4</c:v>
                </c:pt>
                <c:pt idx="2">
                  <c:v>8</c:v>
                </c:pt>
                <c:pt idx="3">
                  <c:v>16</c:v>
                </c:pt>
              </c:numCache>
            </c:numRef>
          </c:cat>
          <c:val>
            <c:numRef>
              <c:f>Convergenza!$R$89:$R$92</c:f>
              <c:numCache>
                <c:formatCode>0.000</c:formatCode>
                <c:ptCount val="4"/>
                <c:pt idx="0">
                  <c:v>1.232</c:v>
                </c:pt>
                <c:pt idx="1">
                  <c:v>1.228</c:v>
                </c:pt>
                <c:pt idx="2">
                  <c:v>1.2310000000000001</c:v>
                </c:pt>
                <c:pt idx="3">
                  <c:v>1.22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9C2-4F68-B385-F73C1713146B}"/>
            </c:ext>
          </c:extLst>
        </c:ser>
        <c:ser>
          <c:idx val="2"/>
          <c:order val="2"/>
          <c:tx>
            <c:v>t_3</c:v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numRef>
              <c:f>Convergenza!$P$85:$P$88</c:f>
              <c:numCache>
                <c:formatCode>General</c:formatCode>
                <c:ptCount val="4"/>
                <c:pt idx="0">
                  <c:v>2</c:v>
                </c:pt>
                <c:pt idx="1">
                  <c:v>4</c:v>
                </c:pt>
                <c:pt idx="2">
                  <c:v>8</c:v>
                </c:pt>
                <c:pt idx="3">
                  <c:v>16</c:v>
                </c:pt>
              </c:numCache>
            </c:numRef>
          </c:cat>
          <c:val>
            <c:numRef>
              <c:f>Convergenza!$R$94:$R$97</c:f>
              <c:numCache>
                <c:formatCode>0.000</c:formatCode>
                <c:ptCount val="4"/>
                <c:pt idx="0">
                  <c:v>0.93400000000000005</c:v>
                </c:pt>
                <c:pt idx="1">
                  <c:v>0.93100000000000005</c:v>
                </c:pt>
                <c:pt idx="2">
                  <c:v>0.93400000000000005</c:v>
                </c:pt>
                <c:pt idx="3">
                  <c:v>0.92500000000000004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9C2-4F68-B385-F73C1713146B}"/>
            </c:ext>
          </c:extLst>
        </c:ser>
        <c:ser>
          <c:idx val="3"/>
          <c:order val="3"/>
          <c:tx>
            <c:v>t_4</c:v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cat>
            <c:numRef>
              <c:f>Convergenza!$P$85:$P$88</c:f>
              <c:numCache>
                <c:formatCode>General</c:formatCode>
                <c:ptCount val="4"/>
                <c:pt idx="0">
                  <c:v>2</c:v>
                </c:pt>
                <c:pt idx="1">
                  <c:v>4</c:v>
                </c:pt>
                <c:pt idx="2">
                  <c:v>8</c:v>
                </c:pt>
                <c:pt idx="3">
                  <c:v>16</c:v>
                </c:pt>
              </c:numCache>
            </c:numRef>
          </c:cat>
          <c:val>
            <c:numRef>
              <c:f>Convergenza!$R$99:$R$102</c:f>
              <c:numCache>
                <c:formatCode>0.000</c:formatCode>
                <c:ptCount val="4"/>
                <c:pt idx="0">
                  <c:v>0.77100000000000002</c:v>
                </c:pt>
                <c:pt idx="1">
                  <c:v>0.76900000000000002</c:v>
                </c:pt>
                <c:pt idx="2">
                  <c:v>0.77100000000000002</c:v>
                </c:pt>
                <c:pt idx="3">
                  <c:v>0.76300000000000001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49C2-4F68-B385-F73C1713146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4321176"/>
        <c:axId val="294315928"/>
      </c:lineChart>
      <c:dateAx>
        <c:axId val="29432117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000" b="0" i="0" u="none" strike="noStrike" baseline="0">
                    <a:effectLst/>
                  </a:rPr>
                  <a:t>NDIV</a:t>
                </a:r>
                <a:endParaRPr lang="it-IT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@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94315928"/>
        <c:crosses val="autoZero"/>
        <c:auto val="0"/>
        <c:lblOffset val="100"/>
        <c:baseTimeUnit val="days"/>
        <c:majorUnit val="2"/>
        <c:majorTimeUnit val="days"/>
      </c:dateAx>
      <c:valAx>
        <c:axId val="294315928"/>
        <c:scaling>
          <c:orientation val="minMax"/>
          <c:max val="1.9"/>
          <c:min val="0.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/>
                  <a:t>u</a:t>
                </a:r>
                <a:r>
                  <a:rPr lang="it-IT" baseline="-25000"/>
                  <a:t>y</a:t>
                </a:r>
                <a:r>
                  <a:rPr lang="it-IT" baseline="0"/>
                  <a:t> (mm)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0.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9432117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 sz="1400" b="0" i="0" u="none" strike="noStrike" baseline="0">
                <a:effectLst/>
              </a:rPr>
              <a:t>3L_d</a:t>
            </a:r>
            <a:r>
              <a:rPr lang="it-IT" sz="1400" b="0" i="0" u="none" strike="noStrike" baseline="-25000">
                <a:effectLst/>
              </a:rPr>
              <a:t>t</a:t>
            </a:r>
            <a:r>
              <a:rPr lang="it-IT" sz="1400" b="0" i="0" u="none" strike="noStrike" baseline="0">
                <a:effectLst/>
              </a:rPr>
              <a:t>=3,5mm | </a:t>
            </a:r>
            <a:r>
              <a:rPr lang="it-IT"/>
              <a:t>T.eqv. vicino nodo centrale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t_1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numRef>
              <c:f>Convergenza!$P$85:$P$88</c:f>
              <c:numCache>
                <c:formatCode>General</c:formatCode>
                <c:ptCount val="4"/>
                <c:pt idx="0">
                  <c:v>2</c:v>
                </c:pt>
                <c:pt idx="1">
                  <c:v>4</c:v>
                </c:pt>
                <c:pt idx="2">
                  <c:v>8</c:v>
                </c:pt>
                <c:pt idx="3">
                  <c:v>16</c:v>
                </c:pt>
              </c:numCache>
            </c:numRef>
          </c:cat>
          <c:val>
            <c:numRef>
              <c:f>Convergenza!$S$85:$S$88</c:f>
              <c:numCache>
                <c:formatCode>0.00</c:formatCode>
                <c:ptCount val="4"/>
                <c:pt idx="0">
                  <c:v>30.22</c:v>
                </c:pt>
                <c:pt idx="1">
                  <c:v>35.159999999999997</c:v>
                </c:pt>
                <c:pt idx="2">
                  <c:v>38.22</c:v>
                </c:pt>
                <c:pt idx="3">
                  <c:v>38.33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0C3-47B1-BCB2-3E9A304F2272}"/>
            </c:ext>
          </c:extLst>
        </c:ser>
        <c:ser>
          <c:idx val="1"/>
          <c:order val="1"/>
          <c:tx>
            <c:v>t_2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numRef>
              <c:f>Convergenza!$P$85:$P$88</c:f>
              <c:numCache>
                <c:formatCode>General</c:formatCode>
                <c:ptCount val="4"/>
                <c:pt idx="0">
                  <c:v>2</c:v>
                </c:pt>
                <c:pt idx="1">
                  <c:v>4</c:v>
                </c:pt>
                <c:pt idx="2">
                  <c:v>8</c:v>
                </c:pt>
                <c:pt idx="3">
                  <c:v>16</c:v>
                </c:pt>
              </c:numCache>
            </c:numRef>
          </c:cat>
          <c:val>
            <c:numRef>
              <c:f>Convergenza!$S$89:$S$92</c:f>
              <c:numCache>
                <c:formatCode>0.00</c:formatCode>
                <c:ptCount val="4"/>
                <c:pt idx="0">
                  <c:v>22.57</c:v>
                </c:pt>
                <c:pt idx="1">
                  <c:v>25.05</c:v>
                </c:pt>
                <c:pt idx="2">
                  <c:v>26.6</c:v>
                </c:pt>
                <c:pt idx="3">
                  <c:v>26.61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0C3-47B1-BCB2-3E9A304F2272}"/>
            </c:ext>
          </c:extLst>
        </c:ser>
        <c:ser>
          <c:idx val="2"/>
          <c:order val="2"/>
          <c:tx>
            <c:v>t_3</c:v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numRef>
              <c:f>Convergenza!$P$85:$P$88</c:f>
              <c:numCache>
                <c:formatCode>General</c:formatCode>
                <c:ptCount val="4"/>
                <c:pt idx="0">
                  <c:v>2</c:v>
                </c:pt>
                <c:pt idx="1">
                  <c:v>4</c:v>
                </c:pt>
                <c:pt idx="2">
                  <c:v>8</c:v>
                </c:pt>
                <c:pt idx="3">
                  <c:v>16</c:v>
                </c:pt>
              </c:numCache>
            </c:numRef>
          </c:cat>
          <c:val>
            <c:numRef>
              <c:f>Convergenza!$S$94:$S$97</c:f>
              <c:numCache>
                <c:formatCode>0.00</c:formatCode>
                <c:ptCount val="4"/>
                <c:pt idx="0">
                  <c:v>17.34</c:v>
                </c:pt>
                <c:pt idx="1">
                  <c:v>18.52</c:v>
                </c:pt>
                <c:pt idx="2">
                  <c:v>19.25</c:v>
                </c:pt>
                <c:pt idx="3">
                  <c:v>19.190000000000001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B0C3-47B1-BCB2-3E9A304F2272}"/>
            </c:ext>
          </c:extLst>
        </c:ser>
        <c:ser>
          <c:idx val="3"/>
          <c:order val="3"/>
          <c:tx>
            <c:v>t_4</c:v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cat>
            <c:numRef>
              <c:f>Convergenza!$P$85:$P$88</c:f>
              <c:numCache>
                <c:formatCode>General</c:formatCode>
                <c:ptCount val="4"/>
                <c:pt idx="0">
                  <c:v>2</c:v>
                </c:pt>
                <c:pt idx="1">
                  <c:v>4</c:v>
                </c:pt>
                <c:pt idx="2">
                  <c:v>8</c:v>
                </c:pt>
                <c:pt idx="3">
                  <c:v>16</c:v>
                </c:pt>
              </c:numCache>
            </c:numRef>
          </c:cat>
          <c:val>
            <c:numRef>
              <c:f>Convergenza!$S$99:$S$102</c:f>
              <c:numCache>
                <c:formatCode>0.00</c:formatCode>
                <c:ptCount val="4"/>
                <c:pt idx="0">
                  <c:v>14.42</c:v>
                </c:pt>
                <c:pt idx="1">
                  <c:v>15.13</c:v>
                </c:pt>
                <c:pt idx="2">
                  <c:v>15.56</c:v>
                </c:pt>
                <c:pt idx="3">
                  <c:v>15.48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B0C3-47B1-BCB2-3E9A304F227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4321176"/>
        <c:axId val="294315928"/>
      </c:lineChart>
      <c:dateAx>
        <c:axId val="29432117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000" b="0" i="0" u="none" strike="noStrike" baseline="0">
                    <a:effectLst/>
                  </a:rPr>
                  <a:t>NDIV</a:t>
                </a:r>
                <a:endParaRPr lang="it-IT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@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94315928"/>
        <c:crosses val="autoZero"/>
        <c:auto val="0"/>
        <c:lblOffset val="100"/>
        <c:baseTimeUnit val="days"/>
        <c:majorUnit val="2"/>
        <c:majorTimeUnit val="days"/>
      </c:dateAx>
      <c:valAx>
        <c:axId val="294315928"/>
        <c:scaling>
          <c:orientation val="minMax"/>
          <c:min val="1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l-GR"/>
                  <a:t>σ</a:t>
                </a:r>
                <a:r>
                  <a:rPr lang="it-IT" baseline="-25000"/>
                  <a:t>eq</a:t>
                </a:r>
                <a:r>
                  <a:rPr lang="it-IT" baseline="0"/>
                  <a:t> (MPa)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9432117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 sz="1400" b="0" i="0" u="none" strike="noStrike" baseline="0">
                <a:effectLst/>
              </a:rPr>
              <a:t>3L_d</a:t>
            </a:r>
            <a:r>
              <a:rPr lang="it-IT" sz="1400" b="0" i="0" u="none" strike="noStrike" baseline="-25000">
                <a:effectLst/>
              </a:rPr>
              <a:t>t</a:t>
            </a:r>
            <a:r>
              <a:rPr lang="it-IT" sz="1400" b="0" i="0" u="none" strike="noStrike" baseline="0">
                <a:effectLst/>
              </a:rPr>
              <a:t>=4,0mm | E</a:t>
            </a:r>
            <a:r>
              <a:rPr lang="it-IT"/>
              <a:t>rr. en.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t_1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numRef>
              <c:f>Convergenza!$P$85:$P$88</c:f>
              <c:numCache>
                <c:formatCode>General</c:formatCode>
                <c:ptCount val="4"/>
                <c:pt idx="0">
                  <c:v>2</c:v>
                </c:pt>
                <c:pt idx="1">
                  <c:v>4</c:v>
                </c:pt>
                <c:pt idx="2">
                  <c:v>8</c:v>
                </c:pt>
                <c:pt idx="3">
                  <c:v>16</c:v>
                </c:pt>
              </c:numCache>
            </c:numRef>
          </c:cat>
          <c:val>
            <c:numRef>
              <c:f>Convergenza!$Q$85:$Q$88</c:f>
              <c:numCache>
                <c:formatCode>0.00</c:formatCode>
                <c:ptCount val="4"/>
                <c:pt idx="0">
                  <c:v>13.88</c:v>
                </c:pt>
                <c:pt idx="1">
                  <c:v>13.59</c:v>
                </c:pt>
                <c:pt idx="2">
                  <c:v>13.02</c:v>
                </c:pt>
                <c:pt idx="3">
                  <c:v>12.55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675-4289-9CDF-E3713D56226A}"/>
            </c:ext>
          </c:extLst>
        </c:ser>
        <c:ser>
          <c:idx val="1"/>
          <c:order val="1"/>
          <c:tx>
            <c:v>t_2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numRef>
              <c:f>Convergenza!$P$85:$P$88</c:f>
              <c:numCache>
                <c:formatCode>General</c:formatCode>
                <c:ptCount val="4"/>
                <c:pt idx="0">
                  <c:v>2</c:v>
                </c:pt>
                <c:pt idx="1">
                  <c:v>4</c:v>
                </c:pt>
                <c:pt idx="2">
                  <c:v>8</c:v>
                </c:pt>
                <c:pt idx="3">
                  <c:v>16</c:v>
                </c:pt>
              </c:numCache>
            </c:numRef>
          </c:cat>
          <c:val>
            <c:numRef>
              <c:f>Convergenza!$Q$89:$Q$92</c:f>
              <c:numCache>
                <c:formatCode>0.00</c:formatCode>
                <c:ptCount val="4"/>
                <c:pt idx="0">
                  <c:v>13.58</c:v>
                </c:pt>
                <c:pt idx="1">
                  <c:v>13.47</c:v>
                </c:pt>
                <c:pt idx="2">
                  <c:v>13.09</c:v>
                </c:pt>
                <c:pt idx="3">
                  <c:v>12.75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675-4289-9CDF-E3713D56226A}"/>
            </c:ext>
          </c:extLst>
        </c:ser>
        <c:ser>
          <c:idx val="2"/>
          <c:order val="2"/>
          <c:tx>
            <c:v>t_3</c:v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numRef>
              <c:f>Convergenza!$P$85:$P$88</c:f>
              <c:numCache>
                <c:formatCode>General</c:formatCode>
                <c:ptCount val="4"/>
                <c:pt idx="0">
                  <c:v>2</c:v>
                </c:pt>
                <c:pt idx="1">
                  <c:v>4</c:v>
                </c:pt>
                <c:pt idx="2">
                  <c:v>8</c:v>
                </c:pt>
                <c:pt idx="3">
                  <c:v>16</c:v>
                </c:pt>
              </c:numCache>
            </c:numRef>
          </c:cat>
          <c:val>
            <c:numRef>
              <c:f>Convergenza!$Q$94:$Q$97</c:f>
              <c:numCache>
                <c:formatCode>0.00</c:formatCode>
                <c:ptCount val="4"/>
                <c:pt idx="0">
                  <c:v>13.29</c:v>
                </c:pt>
                <c:pt idx="1">
                  <c:v>13.08</c:v>
                </c:pt>
                <c:pt idx="2">
                  <c:v>12.85</c:v>
                </c:pt>
                <c:pt idx="3">
                  <c:v>12.54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675-4289-9CDF-E3713D56226A}"/>
            </c:ext>
          </c:extLst>
        </c:ser>
        <c:ser>
          <c:idx val="3"/>
          <c:order val="3"/>
          <c:tx>
            <c:v>t_4</c:v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cat>
            <c:numRef>
              <c:f>Convergenza!$P$85:$P$88</c:f>
              <c:numCache>
                <c:formatCode>General</c:formatCode>
                <c:ptCount val="4"/>
                <c:pt idx="0">
                  <c:v>2</c:v>
                </c:pt>
                <c:pt idx="1">
                  <c:v>4</c:v>
                </c:pt>
                <c:pt idx="2">
                  <c:v>8</c:v>
                </c:pt>
                <c:pt idx="3">
                  <c:v>16</c:v>
                </c:pt>
              </c:numCache>
            </c:numRef>
          </c:cat>
          <c:val>
            <c:numRef>
              <c:f>Convergenza!$Q$99:$Q$102</c:f>
              <c:numCache>
                <c:formatCode>0.00</c:formatCode>
                <c:ptCount val="4"/>
                <c:pt idx="0">
                  <c:v>12.79</c:v>
                </c:pt>
                <c:pt idx="1">
                  <c:v>12.47</c:v>
                </c:pt>
                <c:pt idx="2">
                  <c:v>12.15</c:v>
                </c:pt>
                <c:pt idx="3">
                  <c:v>11.71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D675-4289-9CDF-E3713D5622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4321176"/>
        <c:axId val="294315928"/>
      </c:lineChart>
      <c:dateAx>
        <c:axId val="29432117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000" b="0" i="0" u="none" strike="noStrike" baseline="0">
                    <a:effectLst/>
                  </a:rPr>
                  <a:t>NDIV</a:t>
                </a:r>
                <a:endParaRPr lang="it-IT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@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94315928"/>
        <c:crosses val="autoZero"/>
        <c:auto val="0"/>
        <c:lblOffset val="100"/>
        <c:baseTimeUnit val="days"/>
        <c:majorUnit val="2"/>
        <c:majorTimeUnit val="days"/>
      </c:dateAx>
      <c:valAx>
        <c:axId val="294315928"/>
        <c:scaling>
          <c:orientation val="minMax"/>
          <c:max val="14.5"/>
          <c:min val="1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/>
                  <a:t>ee%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9432117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 sz="1400" b="0" i="0" u="none" strike="noStrike" baseline="0">
                <a:effectLst/>
              </a:rPr>
              <a:t>4L_d</a:t>
            </a:r>
            <a:r>
              <a:rPr lang="it-IT" sz="1400" b="0" i="0" u="none" strike="noStrike" baseline="-25000">
                <a:effectLst/>
              </a:rPr>
              <a:t>t</a:t>
            </a:r>
            <a:r>
              <a:rPr lang="it-IT" sz="1400" b="0" i="0" u="none" strike="noStrike" baseline="0">
                <a:effectLst/>
              </a:rPr>
              <a:t>=3,0mm | E</a:t>
            </a:r>
            <a:r>
              <a:rPr lang="it-IT"/>
              <a:t>rr. en.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t_1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numRef>
              <c:f>Convergenza!$G$109:$G$112</c:f>
              <c:numCache>
                <c:formatCode>General</c:formatCode>
                <c:ptCount val="4"/>
                <c:pt idx="0">
                  <c:v>2</c:v>
                </c:pt>
                <c:pt idx="1">
                  <c:v>4</c:v>
                </c:pt>
                <c:pt idx="2">
                  <c:v>8</c:v>
                </c:pt>
                <c:pt idx="3">
                  <c:v>16</c:v>
                </c:pt>
              </c:numCache>
            </c:numRef>
          </c:cat>
          <c:val>
            <c:numRef>
              <c:f>Convergenza!$H$109:$H$112</c:f>
              <c:numCache>
                <c:formatCode>0.00</c:formatCode>
                <c:ptCount val="4"/>
                <c:pt idx="0">
                  <c:v>10.28</c:v>
                </c:pt>
                <c:pt idx="1">
                  <c:v>10.27</c:v>
                </c:pt>
                <c:pt idx="2">
                  <c:v>9.9600000000000009</c:v>
                </c:pt>
                <c:pt idx="3">
                  <c:v>9.67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D2B-465C-985C-1B4FE0C33ACD}"/>
            </c:ext>
          </c:extLst>
        </c:ser>
        <c:ser>
          <c:idx val="1"/>
          <c:order val="1"/>
          <c:tx>
            <c:v>t_2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numRef>
              <c:f>Convergenza!$G$109:$G$112</c:f>
              <c:numCache>
                <c:formatCode>General</c:formatCode>
                <c:ptCount val="4"/>
                <c:pt idx="0">
                  <c:v>2</c:v>
                </c:pt>
                <c:pt idx="1">
                  <c:v>4</c:v>
                </c:pt>
                <c:pt idx="2">
                  <c:v>8</c:v>
                </c:pt>
                <c:pt idx="3">
                  <c:v>16</c:v>
                </c:pt>
              </c:numCache>
            </c:numRef>
          </c:cat>
          <c:val>
            <c:numRef>
              <c:f>Convergenza!$H$113:$H$116</c:f>
              <c:numCache>
                <c:formatCode>0.00</c:formatCode>
                <c:ptCount val="4"/>
                <c:pt idx="0">
                  <c:v>10.09</c:v>
                </c:pt>
                <c:pt idx="1">
                  <c:v>10.15</c:v>
                </c:pt>
                <c:pt idx="2">
                  <c:v>9.9700000000000006</c:v>
                </c:pt>
                <c:pt idx="3">
                  <c:v>9.7899999999999991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D2B-465C-985C-1B4FE0C33ACD}"/>
            </c:ext>
          </c:extLst>
        </c:ser>
        <c:ser>
          <c:idx val="2"/>
          <c:order val="2"/>
          <c:tx>
            <c:v>t_3</c:v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numRef>
              <c:f>Convergenza!$G$109:$G$112</c:f>
              <c:numCache>
                <c:formatCode>General</c:formatCode>
                <c:ptCount val="4"/>
                <c:pt idx="0">
                  <c:v>2</c:v>
                </c:pt>
                <c:pt idx="1">
                  <c:v>4</c:v>
                </c:pt>
                <c:pt idx="2">
                  <c:v>8</c:v>
                </c:pt>
                <c:pt idx="3">
                  <c:v>16</c:v>
                </c:pt>
              </c:numCache>
            </c:numRef>
          </c:cat>
          <c:val>
            <c:numRef>
              <c:f>Convergenza!$H$117:$H$120</c:f>
              <c:numCache>
                <c:formatCode>0.00</c:formatCode>
                <c:ptCount val="4"/>
                <c:pt idx="0">
                  <c:v>9.9</c:v>
                </c:pt>
                <c:pt idx="1">
                  <c:v>9.8000000000000007</c:v>
                </c:pt>
                <c:pt idx="2">
                  <c:v>9.67</c:v>
                </c:pt>
                <c:pt idx="3">
                  <c:v>9.4600000000000009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D2B-465C-985C-1B4FE0C33ACD}"/>
            </c:ext>
          </c:extLst>
        </c:ser>
        <c:ser>
          <c:idx val="3"/>
          <c:order val="3"/>
          <c:tx>
            <c:v>t_4</c:v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cat>
            <c:numRef>
              <c:f>Convergenza!$G$109:$G$112</c:f>
              <c:numCache>
                <c:formatCode>General</c:formatCode>
                <c:ptCount val="4"/>
                <c:pt idx="0">
                  <c:v>2</c:v>
                </c:pt>
                <c:pt idx="1">
                  <c:v>4</c:v>
                </c:pt>
                <c:pt idx="2">
                  <c:v>8</c:v>
                </c:pt>
                <c:pt idx="3">
                  <c:v>16</c:v>
                </c:pt>
              </c:numCache>
            </c:numRef>
          </c:cat>
          <c:val>
            <c:numRef>
              <c:f>Convergenza!$H$121:$H$124</c:f>
              <c:numCache>
                <c:formatCode>0.00</c:formatCode>
                <c:ptCount val="4"/>
                <c:pt idx="0">
                  <c:v>9.82</c:v>
                </c:pt>
                <c:pt idx="1">
                  <c:v>9.4499999999999993</c:v>
                </c:pt>
                <c:pt idx="2">
                  <c:v>9.19</c:v>
                </c:pt>
                <c:pt idx="3">
                  <c:v>8.82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0D2B-465C-985C-1B4FE0C33A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4321176"/>
        <c:axId val="294315928"/>
      </c:lineChart>
      <c:dateAx>
        <c:axId val="29432117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000" b="0" i="0" u="none" strike="noStrike" baseline="0">
                    <a:effectLst/>
                  </a:rPr>
                  <a:t>NDIV</a:t>
                </a:r>
                <a:endParaRPr lang="it-IT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@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94315928"/>
        <c:crosses val="autoZero"/>
        <c:auto val="0"/>
        <c:lblOffset val="100"/>
        <c:baseTimeUnit val="days"/>
        <c:majorUnit val="2"/>
        <c:majorTimeUnit val="days"/>
      </c:dateAx>
      <c:valAx>
        <c:axId val="294315928"/>
        <c:scaling>
          <c:orientation val="minMax"/>
          <c:min val="8.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/>
                  <a:t>ee%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9432117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 sz="1400" b="0" i="0" u="none" strike="noStrike" baseline="0">
                <a:effectLst/>
              </a:rPr>
              <a:t>4L_d</a:t>
            </a:r>
            <a:r>
              <a:rPr lang="it-IT" sz="1400" b="0" i="0" u="none" strike="noStrike" baseline="-25000">
                <a:effectLst/>
              </a:rPr>
              <a:t>t</a:t>
            </a:r>
            <a:r>
              <a:rPr lang="it-IT" sz="1400" b="0" i="0" u="none" strike="noStrike" baseline="0">
                <a:effectLst/>
              </a:rPr>
              <a:t>=3,0mm | </a:t>
            </a:r>
            <a:r>
              <a:rPr lang="it-IT"/>
              <a:t>Spost. nodo centrale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t_1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numRef>
              <c:f>Convergenza!$G$109:$G$112</c:f>
              <c:numCache>
                <c:formatCode>General</c:formatCode>
                <c:ptCount val="4"/>
                <c:pt idx="0">
                  <c:v>2</c:v>
                </c:pt>
                <c:pt idx="1">
                  <c:v>4</c:v>
                </c:pt>
                <c:pt idx="2">
                  <c:v>8</c:v>
                </c:pt>
                <c:pt idx="3">
                  <c:v>16</c:v>
                </c:pt>
              </c:numCache>
            </c:numRef>
          </c:cat>
          <c:val>
            <c:numRef>
              <c:f>Convergenza!$I$109:$I$112</c:f>
              <c:numCache>
                <c:formatCode>0.000</c:formatCode>
                <c:ptCount val="4"/>
                <c:pt idx="0">
                  <c:v>3.5110000000000001</c:v>
                </c:pt>
                <c:pt idx="1">
                  <c:v>3.4990000000000001</c:v>
                </c:pt>
                <c:pt idx="2">
                  <c:v>3.468</c:v>
                </c:pt>
                <c:pt idx="3">
                  <c:v>3.464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E16-4334-9329-697990F5BDCA}"/>
            </c:ext>
          </c:extLst>
        </c:ser>
        <c:ser>
          <c:idx val="1"/>
          <c:order val="1"/>
          <c:tx>
            <c:v>t_2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numRef>
              <c:f>Convergenza!$G$109:$G$112</c:f>
              <c:numCache>
                <c:formatCode>General</c:formatCode>
                <c:ptCount val="4"/>
                <c:pt idx="0">
                  <c:v>2</c:v>
                </c:pt>
                <c:pt idx="1">
                  <c:v>4</c:v>
                </c:pt>
                <c:pt idx="2">
                  <c:v>8</c:v>
                </c:pt>
                <c:pt idx="3">
                  <c:v>16</c:v>
                </c:pt>
              </c:numCache>
            </c:numRef>
          </c:cat>
          <c:val>
            <c:numRef>
              <c:f>Convergenza!$I$113:$I$116</c:f>
              <c:numCache>
                <c:formatCode>0.000</c:formatCode>
                <c:ptCount val="4"/>
                <c:pt idx="0">
                  <c:v>2.67</c:v>
                </c:pt>
                <c:pt idx="1">
                  <c:v>2.6619999999999999</c:v>
                </c:pt>
                <c:pt idx="2">
                  <c:v>2.6379999999999999</c:v>
                </c:pt>
                <c:pt idx="3">
                  <c:v>2.6349999999999998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E16-4334-9329-697990F5BDCA}"/>
            </c:ext>
          </c:extLst>
        </c:ser>
        <c:ser>
          <c:idx val="2"/>
          <c:order val="2"/>
          <c:tx>
            <c:v>t_3</c:v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numRef>
              <c:f>Convergenza!$G$109:$G$112</c:f>
              <c:numCache>
                <c:formatCode>General</c:formatCode>
                <c:ptCount val="4"/>
                <c:pt idx="0">
                  <c:v>2</c:v>
                </c:pt>
                <c:pt idx="1">
                  <c:v>4</c:v>
                </c:pt>
                <c:pt idx="2">
                  <c:v>8</c:v>
                </c:pt>
                <c:pt idx="3">
                  <c:v>16</c:v>
                </c:pt>
              </c:numCache>
            </c:numRef>
          </c:cat>
          <c:val>
            <c:numRef>
              <c:f>Convergenza!$I$117:$I$120</c:f>
              <c:numCache>
                <c:formatCode>0.000</c:formatCode>
                <c:ptCount val="4"/>
                <c:pt idx="0">
                  <c:v>1.9910000000000001</c:v>
                </c:pt>
                <c:pt idx="1">
                  <c:v>1.9870000000000001</c:v>
                </c:pt>
                <c:pt idx="2">
                  <c:v>1.97</c:v>
                </c:pt>
                <c:pt idx="3">
                  <c:v>1.966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E16-4334-9329-697990F5BDCA}"/>
            </c:ext>
          </c:extLst>
        </c:ser>
        <c:ser>
          <c:idx val="3"/>
          <c:order val="3"/>
          <c:tx>
            <c:v>t_4</c:v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cat>
            <c:numRef>
              <c:f>Convergenza!$G$109:$G$112</c:f>
              <c:numCache>
                <c:formatCode>General</c:formatCode>
                <c:ptCount val="4"/>
                <c:pt idx="0">
                  <c:v>2</c:v>
                </c:pt>
                <c:pt idx="1">
                  <c:v>4</c:v>
                </c:pt>
                <c:pt idx="2">
                  <c:v>8</c:v>
                </c:pt>
                <c:pt idx="3">
                  <c:v>16</c:v>
                </c:pt>
              </c:numCache>
            </c:numRef>
          </c:cat>
          <c:val>
            <c:numRef>
              <c:f>Convergenza!$I$121:$I$124</c:f>
              <c:numCache>
                <c:formatCode>0.000</c:formatCode>
                <c:ptCount val="4"/>
                <c:pt idx="0">
                  <c:v>1.1599999999999999</c:v>
                </c:pt>
                <c:pt idx="1">
                  <c:v>1.627</c:v>
                </c:pt>
                <c:pt idx="2">
                  <c:v>1.6120000000000001</c:v>
                </c:pt>
                <c:pt idx="3">
                  <c:v>1.6080000000000001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AE16-4334-9329-697990F5BDC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4321176"/>
        <c:axId val="294315928"/>
      </c:lineChart>
      <c:dateAx>
        <c:axId val="29432117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000" b="0" i="0" u="none" strike="noStrike" baseline="0">
                    <a:effectLst/>
                  </a:rPr>
                  <a:t>NDIV</a:t>
                </a:r>
                <a:endParaRPr lang="it-IT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@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94315928"/>
        <c:crosses val="autoZero"/>
        <c:auto val="0"/>
        <c:lblOffset val="100"/>
        <c:baseTimeUnit val="days"/>
        <c:majorUnit val="2"/>
        <c:majorTimeUnit val="days"/>
      </c:dateAx>
      <c:valAx>
        <c:axId val="294315928"/>
        <c:scaling>
          <c:orientation val="minMax"/>
          <c:max val="3.6"/>
          <c:min val="1.100000000000000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/>
                  <a:t>u</a:t>
                </a:r>
                <a:r>
                  <a:rPr lang="it-IT" baseline="-25000"/>
                  <a:t>y</a:t>
                </a:r>
                <a:r>
                  <a:rPr lang="it-IT" baseline="0"/>
                  <a:t> (mm)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0.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9432117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 sz="1400" b="0" i="0" u="none" strike="noStrike" baseline="0">
                <a:effectLst/>
              </a:rPr>
              <a:t>4L_d</a:t>
            </a:r>
            <a:r>
              <a:rPr lang="it-IT" sz="1400" b="0" i="0" u="none" strike="noStrike" baseline="-25000">
                <a:effectLst/>
              </a:rPr>
              <a:t>t</a:t>
            </a:r>
            <a:r>
              <a:rPr lang="it-IT" sz="1400" b="0" i="0" u="none" strike="noStrike" baseline="0">
                <a:effectLst/>
              </a:rPr>
              <a:t>=3,0mm | </a:t>
            </a:r>
            <a:r>
              <a:rPr lang="it-IT"/>
              <a:t>T.eqv. vicino nodo centrale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t_1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numRef>
              <c:f>Convergenza!$G$109:$G$112</c:f>
              <c:numCache>
                <c:formatCode>General</c:formatCode>
                <c:ptCount val="4"/>
                <c:pt idx="0">
                  <c:v>2</c:v>
                </c:pt>
                <c:pt idx="1">
                  <c:v>4</c:v>
                </c:pt>
                <c:pt idx="2">
                  <c:v>8</c:v>
                </c:pt>
                <c:pt idx="3">
                  <c:v>16</c:v>
                </c:pt>
              </c:numCache>
            </c:numRef>
          </c:cat>
          <c:val>
            <c:numRef>
              <c:f>Convergenza!$J$109:$J$112</c:f>
              <c:numCache>
                <c:formatCode>0.00</c:formatCode>
                <c:ptCount val="4"/>
                <c:pt idx="0">
                  <c:v>38</c:v>
                </c:pt>
                <c:pt idx="1">
                  <c:v>42.95</c:v>
                </c:pt>
                <c:pt idx="2">
                  <c:v>43.18</c:v>
                </c:pt>
                <c:pt idx="3">
                  <c:v>44.26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A6B-4A0A-8A8B-1FB77D6024F3}"/>
            </c:ext>
          </c:extLst>
        </c:ser>
        <c:ser>
          <c:idx val="1"/>
          <c:order val="1"/>
          <c:tx>
            <c:v>t_2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numRef>
              <c:f>Convergenza!$G$109:$G$112</c:f>
              <c:numCache>
                <c:formatCode>General</c:formatCode>
                <c:ptCount val="4"/>
                <c:pt idx="0">
                  <c:v>2</c:v>
                </c:pt>
                <c:pt idx="1">
                  <c:v>4</c:v>
                </c:pt>
                <c:pt idx="2">
                  <c:v>8</c:v>
                </c:pt>
                <c:pt idx="3">
                  <c:v>16</c:v>
                </c:pt>
              </c:numCache>
            </c:numRef>
          </c:cat>
          <c:val>
            <c:numRef>
              <c:f>Convergenza!$J$113:$J$116</c:f>
              <c:numCache>
                <c:formatCode>0.00</c:formatCode>
                <c:ptCount val="4"/>
                <c:pt idx="0">
                  <c:v>28.99</c:v>
                </c:pt>
                <c:pt idx="1">
                  <c:v>31.48</c:v>
                </c:pt>
                <c:pt idx="2">
                  <c:v>31.49</c:v>
                </c:pt>
                <c:pt idx="3">
                  <c:v>32.049999999999997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A6B-4A0A-8A8B-1FB77D6024F3}"/>
            </c:ext>
          </c:extLst>
        </c:ser>
        <c:ser>
          <c:idx val="2"/>
          <c:order val="2"/>
          <c:tx>
            <c:v>t_3</c:v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numRef>
              <c:f>Convergenza!$G$109:$G$112</c:f>
              <c:numCache>
                <c:formatCode>General</c:formatCode>
                <c:ptCount val="4"/>
                <c:pt idx="0">
                  <c:v>2</c:v>
                </c:pt>
                <c:pt idx="1">
                  <c:v>4</c:v>
                </c:pt>
                <c:pt idx="2">
                  <c:v>8</c:v>
                </c:pt>
                <c:pt idx="3">
                  <c:v>16</c:v>
                </c:pt>
              </c:numCache>
            </c:numRef>
          </c:cat>
          <c:val>
            <c:numRef>
              <c:f>Convergenza!$J$117:$J$120</c:f>
              <c:numCache>
                <c:formatCode>0.00</c:formatCode>
                <c:ptCount val="4"/>
                <c:pt idx="0">
                  <c:v>22.21</c:v>
                </c:pt>
                <c:pt idx="1">
                  <c:v>23.42</c:v>
                </c:pt>
                <c:pt idx="2">
                  <c:v>23.35</c:v>
                </c:pt>
                <c:pt idx="3">
                  <c:v>23.6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A6B-4A0A-8A8B-1FB77D6024F3}"/>
            </c:ext>
          </c:extLst>
        </c:ser>
        <c:ser>
          <c:idx val="3"/>
          <c:order val="3"/>
          <c:tx>
            <c:v>t_4</c:v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cat>
            <c:numRef>
              <c:f>Convergenza!$G$109:$G$112</c:f>
              <c:numCache>
                <c:formatCode>General</c:formatCode>
                <c:ptCount val="4"/>
                <c:pt idx="0">
                  <c:v>2</c:v>
                </c:pt>
                <c:pt idx="1">
                  <c:v>4</c:v>
                </c:pt>
                <c:pt idx="2">
                  <c:v>8</c:v>
                </c:pt>
                <c:pt idx="3">
                  <c:v>16</c:v>
                </c:pt>
              </c:numCache>
            </c:numRef>
          </c:cat>
          <c:val>
            <c:numRef>
              <c:f>Convergenza!$J$121:$J$124</c:f>
              <c:numCache>
                <c:formatCode>0.00</c:formatCode>
                <c:ptCount val="4"/>
                <c:pt idx="0">
                  <c:v>18.32</c:v>
                </c:pt>
                <c:pt idx="1">
                  <c:v>19.05</c:v>
                </c:pt>
                <c:pt idx="2">
                  <c:v>18.96</c:v>
                </c:pt>
                <c:pt idx="3">
                  <c:v>19.100000000000001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8A6B-4A0A-8A8B-1FB77D6024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4321176"/>
        <c:axId val="294315928"/>
      </c:lineChart>
      <c:dateAx>
        <c:axId val="29432117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000" b="0" i="0" u="none" strike="noStrike" baseline="0">
                    <a:effectLst/>
                  </a:rPr>
                  <a:t>NDIV</a:t>
                </a:r>
                <a:endParaRPr lang="it-IT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@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94315928"/>
        <c:crosses val="autoZero"/>
        <c:auto val="0"/>
        <c:lblOffset val="100"/>
        <c:baseTimeUnit val="days"/>
        <c:majorUnit val="2"/>
        <c:majorTimeUnit val="days"/>
      </c:dateAx>
      <c:valAx>
        <c:axId val="294315928"/>
        <c:scaling>
          <c:orientation val="minMax"/>
          <c:max val="45"/>
          <c:min val="1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l-GR"/>
                  <a:t>σ</a:t>
                </a:r>
                <a:r>
                  <a:rPr lang="it-IT" baseline="-25000"/>
                  <a:t>eq</a:t>
                </a:r>
                <a:r>
                  <a:rPr lang="it-IT" baseline="0"/>
                  <a:t> (MPa)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9432117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 sz="1400" b="0" i="0" u="none" strike="noStrike" baseline="0">
                <a:effectLst/>
              </a:rPr>
              <a:t>1L_d</a:t>
            </a:r>
            <a:r>
              <a:rPr lang="it-IT" sz="1400" b="0" i="0" u="none" strike="noStrike" baseline="-25000">
                <a:effectLst/>
              </a:rPr>
              <a:t>t</a:t>
            </a:r>
            <a:r>
              <a:rPr lang="it-IT" sz="1400" b="0" i="0" u="none" strike="noStrike" baseline="0">
                <a:effectLst/>
              </a:rPr>
              <a:t>=3,5mm | </a:t>
            </a:r>
            <a:r>
              <a:rPr lang="it-IT"/>
              <a:t>T.eqv. vicino nodo centrale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t_1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numRef>
              <c:f>Convergenza!$P$20:$P$23</c:f>
              <c:numCache>
                <c:formatCode>General</c:formatCode>
                <c:ptCount val="4"/>
                <c:pt idx="0">
                  <c:v>2</c:v>
                </c:pt>
                <c:pt idx="1">
                  <c:v>6</c:v>
                </c:pt>
                <c:pt idx="2">
                  <c:v>12</c:v>
                </c:pt>
                <c:pt idx="3">
                  <c:v>20</c:v>
                </c:pt>
              </c:numCache>
            </c:numRef>
          </c:cat>
          <c:val>
            <c:numRef>
              <c:f>Convergenza!$S$20:$S$23</c:f>
              <c:numCache>
                <c:formatCode>General</c:formatCode>
                <c:ptCount val="4"/>
                <c:pt idx="0">
                  <c:v>18.73</c:v>
                </c:pt>
                <c:pt idx="1">
                  <c:v>25.47</c:v>
                </c:pt>
                <c:pt idx="2" formatCode="0.00">
                  <c:v>27.53</c:v>
                </c:pt>
                <c:pt idx="3">
                  <c:v>28.47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28C-42DC-AD32-1CD7200F7587}"/>
            </c:ext>
          </c:extLst>
        </c:ser>
        <c:ser>
          <c:idx val="1"/>
          <c:order val="1"/>
          <c:tx>
            <c:v>t_2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numRef>
              <c:f>Convergenza!$P$20:$P$23</c:f>
              <c:numCache>
                <c:formatCode>General</c:formatCode>
                <c:ptCount val="4"/>
                <c:pt idx="0">
                  <c:v>2</c:v>
                </c:pt>
                <c:pt idx="1">
                  <c:v>6</c:v>
                </c:pt>
                <c:pt idx="2">
                  <c:v>12</c:v>
                </c:pt>
                <c:pt idx="3">
                  <c:v>20</c:v>
                </c:pt>
              </c:numCache>
            </c:numRef>
          </c:cat>
          <c:val>
            <c:numRef>
              <c:f>Convergenza!$S$24:$S$27</c:f>
              <c:numCache>
                <c:formatCode>General</c:formatCode>
                <c:ptCount val="4"/>
                <c:pt idx="0">
                  <c:v>13.46</c:v>
                </c:pt>
                <c:pt idx="1">
                  <c:v>16.98</c:v>
                </c:pt>
                <c:pt idx="2">
                  <c:v>18.05</c:v>
                </c:pt>
                <c:pt idx="3">
                  <c:v>18.579999999999998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28C-42DC-AD32-1CD7200F7587}"/>
            </c:ext>
          </c:extLst>
        </c:ser>
        <c:ser>
          <c:idx val="2"/>
          <c:order val="2"/>
          <c:tx>
            <c:v>t_3</c:v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numRef>
              <c:f>Convergenza!$P$20:$P$23</c:f>
              <c:numCache>
                <c:formatCode>General</c:formatCode>
                <c:ptCount val="4"/>
                <c:pt idx="0">
                  <c:v>2</c:v>
                </c:pt>
                <c:pt idx="1">
                  <c:v>6</c:v>
                </c:pt>
                <c:pt idx="2">
                  <c:v>12</c:v>
                </c:pt>
                <c:pt idx="3">
                  <c:v>20</c:v>
                </c:pt>
              </c:numCache>
            </c:numRef>
          </c:cat>
          <c:val>
            <c:numRef>
              <c:f>Convergenza!$S$28:$S$31</c:f>
              <c:numCache>
                <c:formatCode>General</c:formatCode>
                <c:ptCount val="4"/>
                <c:pt idx="0">
                  <c:v>10.72</c:v>
                </c:pt>
                <c:pt idx="1">
                  <c:v>12.41</c:v>
                </c:pt>
                <c:pt idx="2">
                  <c:v>12.89</c:v>
                </c:pt>
                <c:pt idx="3">
                  <c:v>13.17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28C-42DC-AD32-1CD7200F7587}"/>
            </c:ext>
          </c:extLst>
        </c:ser>
        <c:ser>
          <c:idx val="3"/>
          <c:order val="3"/>
          <c:tx>
            <c:v>t_4</c:v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cat>
            <c:numRef>
              <c:f>Convergenza!$P$20:$P$23</c:f>
              <c:numCache>
                <c:formatCode>General</c:formatCode>
                <c:ptCount val="4"/>
                <c:pt idx="0">
                  <c:v>2</c:v>
                </c:pt>
                <c:pt idx="1">
                  <c:v>6</c:v>
                </c:pt>
                <c:pt idx="2">
                  <c:v>12</c:v>
                </c:pt>
                <c:pt idx="3">
                  <c:v>20</c:v>
                </c:pt>
              </c:numCache>
            </c:numRef>
          </c:cat>
          <c:val>
            <c:numRef>
              <c:f>Convergenza!$S$32:$S$35</c:f>
              <c:numCache>
                <c:formatCode>General</c:formatCode>
                <c:ptCount val="4"/>
                <c:pt idx="0">
                  <c:v>9.15</c:v>
                </c:pt>
                <c:pt idx="1">
                  <c:v>10.17</c:v>
                </c:pt>
                <c:pt idx="2">
                  <c:v>10.43</c:v>
                </c:pt>
                <c:pt idx="3">
                  <c:v>10.59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528C-42DC-AD32-1CD7200F758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4321176"/>
        <c:axId val="294315928"/>
      </c:lineChart>
      <c:dateAx>
        <c:axId val="294321176"/>
        <c:scaling>
          <c:orientation val="minMax"/>
        </c:scaling>
        <c:delete val="0"/>
        <c:axPos val="b"/>
        <c:numFmt formatCode="@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94315928"/>
        <c:crosses val="autoZero"/>
        <c:auto val="0"/>
        <c:lblOffset val="100"/>
        <c:baseTimeUnit val="days"/>
        <c:majorUnit val="2"/>
        <c:majorTimeUnit val="days"/>
      </c:dateAx>
      <c:valAx>
        <c:axId val="294315928"/>
        <c:scaling>
          <c:orientation val="minMax"/>
          <c:min val="0.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l-GR"/>
                  <a:t>σ</a:t>
                </a:r>
                <a:r>
                  <a:rPr lang="it-IT" baseline="-25000"/>
                  <a:t>eq</a:t>
                </a:r>
                <a:r>
                  <a:rPr lang="it-IT" baseline="0"/>
                  <a:t> (MPa)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9432117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 sz="1400" b="0" i="0" u="none" strike="noStrike" baseline="0">
                <a:effectLst/>
              </a:rPr>
              <a:t>4L_d</a:t>
            </a:r>
            <a:r>
              <a:rPr lang="it-IT" sz="1400" b="0" i="0" u="none" strike="noStrike" baseline="-25000">
                <a:effectLst/>
              </a:rPr>
              <a:t>t</a:t>
            </a:r>
            <a:r>
              <a:rPr lang="it-IT" sz="1400" b="0" i="0" u="none" strike="noStrike" baseline="0">
                <a:effectLst/>
              </a:rPr>
              <a:t>=3,5mm | E</a:t>
            </a:r>
            <a:r>
              <a:rPr lang="it-IT"/>
              <a:t>rr. en.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t_1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numRef>
              <c:f>Convergenza!$P$109:$P$112</c:f>
              <c:numCache>
                <c:formatCode>General</c:formatCode>
                <c:ptCount val="4"/>
                <c:pt idx="0">
                  <c:v>2</c:v>
                </c:pt>
                <c:pt idx="1">
                  <c:v>4</c:v>
                </c:pt>
                <c:pt idx="2">
                  <c:v>8</c:v>
                </c:pt>
                <c:pt idx="3">
                  <c:v>16</c:v>
                </c:pt>
              </c:numCache>
            </c:numRef>
          </c:cat>
          <c:val>
            <c:numRef>
              <c:f>Convergenza!$Q$109:$Q$112</c:f>
              <c:numCache>
                <c:formatCode>0.00</c:formatCode>
                <c:ptCount val="4"/>
                <c:pt idx="0">
                  <c:v>10.08</c:v>
                </c:pt>
                <c:pt idx="1">
                  <c:v>10.130000000000001</c:v>
                </c:pt>
                <c:pt idx="2">
                  <c:v>9.84</c:v>
                </c:pt>
                <c:pt idx="3">
                  <c:v>9.5500000000000007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907-4868-BAD5-4B2CC768AC6D}"/>
            </c:ext>
          </c:extLst>
        </c:ser>
        <c:ser>
          <c:idx val="1"/>
          <c:order val="1"/>
          <c:tx>
            <c:v>t_2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numRef>
              <c:f>Convergenza!$P$109:$P$112</c:f>
              <c:numCache>
                <c:formatCode>General</c:formatCode>
                <c:ptCount val="4"/>
                <c:pt idx="0">
                  <c:v>2</c:v>
                </c:pt>
                <c:pt idx="1">
                  <c:v>4</c:v>
                </c:pt>
                <c:pt idx="2">
                  <c:v>8</c:v>
                </c:pt>
                <c:pt idx="3">
                  <c:v>16</c:v>
                </c:pt>
              </c:numCache>
            </c:numRef>
          </c:cat>
          <c:val>
            <c:numRef>
              <c:f>Convergenza!$Q$113:$Q$116</c:f>
              <c:numCache>
                <c:formatCode>0.00</c:formatCode>
                <c:ptCount val="4"/>
                <c:pt idx="0">
                  <c:v>10</c:v>
                </c:pt>
                <c:pt idx="1">
                  <c:v>10.16</c:v>
                </c:pt>
                <c:pt idx="2">
                  <c:v>9.9700000000000006</c:v>
                </c:pt>
                <c:pt idx="3">
                  <c:v>9.76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907-4868-BAD5-4B2CC768AC6D}"/>
            </c:ext>
          </c:extLst>
        </c:ser>
        <c:ser>
          <c:idx val="2"/>
          <c:order val="2"/>
          <c:tx>
            <c:v>t_3</c:v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numRef>
              <c:f>Convergenza!$P$109:$P$112</c:f>
              <c:numCache>
                <c:formatCode>General</c:formatCode>
                <c:ptCount val="4"/>
                <c:pt idx="0">
                  <c:v>2</c:v>
                </c:pt>
                <c:pt idx="1">
                  <c:v>4</c:v>
                </c:pt>
                <c:pt idx="2">
                  <c:v>8</c:v>
                </c:pt>
                <c:pt idx="3">
                  <c:v>16</c:v>
                </c:pt>
              </c:numCache>
            </c:numRef>
          </c:cat>
          <c:val>
            <c:numRef>
              <c:f>Convergenza!$Q$117:$Q$120</c:f>
              <c:numCache>
                <c:formatCode>0.00</c:formatCode>
                <c:ptCount val="4"/>
                <c:pt idx="0">
                  <c:v>9.83</c:v>
                </c:pt>
                <c:pt idx="1">
                  <c:v>9.94</c:v>
                </c:pt>
                <c:pt idx="2">
                  <c:v>9.89</c:v>
                </c:pt>
                <c:pt idx="3">
                  <c:v>9.7100000000000009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907-4868-BAD5-4B2CC768AC6D}"/>
            </c:ext>
          </c:extLst>
        </c:ser>
        <c:ser>
          <c:idx val="3"/>
          <c:order val="3"/>
          <c:tx>
            <c:v>t_4</c:v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cat>
            <c:numRef>
              <c:f>Convergenza!$P$109:$P$112</c:f>
              <c:numCache>
                <c:formatCode>General</c:formatCode>
                <c:ptCount val="4"/>
                <c:pt idx="0">
                  <c:v>2</c:v>
                </c:pt>
                <c:pt idx="1">
                  <c:v>4</c:v>
                </c:pt>
                <c:pt idx="2">
                  <c:v>8</c:v>
                </c:pt>
                <c:pt idx="3">
                  <c:v>16</c:v>
                </c:pt>
              </c:numCache>
            </c:numRef>
          </c:cat>
          <c:val>
            <c:numRef>
              <c:f>Convergenza!$Q$121:$Q$124</c:f>
              <c:numCache>
                <c:formatCode>0.00</c:formatCode>
                <c:ptCount val="4"/>
                <c:pt idx="0">
                  <c:v>9.61</c:v>
                </c:pt>
                <c:pt idx="1">
                  <c:v>9.5500000000000007</c:v>
                </c:pt>
                <c:pt idx="2">
                  <c:v>9.48</c:v>
                </c:pt>
                <c:pt idx="3">
                  <c:v>9.2100000000000009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9907-4868-BAD5-4B2CC768AC6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4321176"/>
        <c:axId val="294315928"/>
      </c:lineChart>
      <c:dateAx>
        <c:axId val="29432117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000" b="0" i="0" u="none" strike="noStrike" baseline="0">
                    <a:effectLst/>
                  </a:rPr>
                  <a:t>NDIV</a:t>
                </a:r>
                <a:endParaRPr lang="it-IT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@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94315928"/>
        <c:crosses val="autoZero"/>
        <c:auto val="0"/>
        <c:lblOffset val="100"/>
        <c:baseTimeUnit val="days"/>
        <c:majorUnit val="2"/>
        <c:majorTimeUnit val="days"/>
      </c:dateAx>
      <c:valAx>
        <c:axId val="294315928"/>
        <c:scaling>
          <c:orientation val="minMax"/>
          <c:max val="10.5"/>
          <c:min val="8.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/>
                  <a:t>ee%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9432117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 sz="1400" b="0" i="0" u="none" strike="noStrike" baseline="0">
                <a:effectLst/>
              </a:rPr>
              <a:t>4L_d</a:t>
            </a:r>
            <a:r>
              <a:rPr lang="it-IT" sz="1400" b="0" i="0" u="none" strike="noStrike" baseline="-25000">
                <a:effectLst/>
              </a:rPr>
              <a:t>t</a:t>
            </a:r>
            <a:r>
              <a:rPr lang="it-IT" sz="1400" b="0" i="0" u="none" strike="noStrike" baseline="0">
                <a:effectLst/>
              </a:rPr>
              <a:t>=3,5mm | </a:t>
            </a:r>
            <a:r>
              <a:rPr lang="it-IT"/>
              <a:t>Spost. nodo centrale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t_1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numRef>
              <c:f>Convergenza!$P$109:$P$112</c:f>
              <c:numCache>
                <c:formatCode>General</c:formatCode>
                <c:ptCount val="4"/>
                <c:pt idx="0">
                  <c:v>2</c:v>
                </c:pt>
                <c:pt idx="1">
                  <c:v>4</c:v>
                </c:pt>
                <c:pt idx="2">
                  <c:v>8</c:v>
                </c:pt>
                <c:pt idx="3">
                  <c:v>16</c:v>
                </c:pt>
              </c:numCache>
            </c:numRef>
          </c:cat>
          <c:val>
            <c:numRef>
              <c:f>Convergenza!$R$109:$R$112</c:f>
              <c:numCache>
                <c:formatCode>0.000</c:formatCode>
                <c:ptCount val="4"/>
                <c:pt idx="0">
                  <c:v>3.3</c:v>
                </c:pt>
                <c:pt idx="1">
                  <c:v>3.2890000000000001</c:v>
                </c:pt>
                <c:pt idx="2">
                  <c:v>3.2589999999999999</c:v>
                </c:pt>
                <c:pt idx="3">
                  <c:v>3.2549999999999999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619-4F87-94B1-70468AA070F4}"/>
            </c:ext>
          </c:extLst>
        </c:ser>
        <c:ser>
          <c:idx val="1"/>
          <c:order val="1"/>
          <c:tx>
            <c:v>t_2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numRef>
              <c:f>Convergenza!$P$109:$P$112</c:f>
              <c:numCache>
                <c:formatCode>General</c:formatCode>
                <c:ptCount val="4"/>
                <c:pt idx="0">
                  <c:v>2</c:v>
                </c:pt>
                <c:pt idx="1">
                  <c:v>4</c:v>
                </c:pt>
                <c:pt idx="2">
                  <c:v>8</c:v>
                </c:pt>
                <c:pt idx="3">
                  <c:v>16</c:v>
                </c:pt>
              </c:numCache>
            </c:numRef>
          </c:cat>
          <c:val>
            <c:numRef>
              <c:f>Convergenza!$R$113:$R$116</c:f>
              <c:numCache>
                <c:formatCode>0.000</c:formatCode>
                <c:ptCount val="4"/>
                <c:pt idx="0">
                  <c:v>2.464</c:v>
                </c:pt>
                <c:pt idx="1">
                  <c:v>2.4569999999999999</c:v>
                </c:pt>
                <c:pt idx="2">
                  <c:v>2.4359999999999999</c:v>
                </c:pt>
                <c:pt idx="3">
                  <c:v>2.4340000000000002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619-4F87-94B1-70468AA070F4}"/>
            </c:ext>
          </c:extLst>
        </c:ser>
        <c:ser>
          <c:idx val="2"/>
          <c:order val="2"/>
          <c:tx>
            <c:v>t_3</c:v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numRef>
              <c:f>Convergenza!$P$109:$P$112</c:f>
              <c:numCache>
                <c:formatCode>General</c:formatCode>
                <c:ptCount val="4"/>
                <c:pt idx="0">
                  <c:v>2</c:v>
                </c:pt>
                <c:pt idx="1">
                  <c:v>4</c:v>
                </c:pt>
                <c:pt idx="2">
                  <c:v>8</c:v>
                </c:pt>
                <c:pt idx="3">
                  <c:v>16</c:v>
                </c:pt>
              </c:numCache>
            </c:numRef>
          </c:cat>
          <c:val>
            <c:numRef>
              <c:f>Convergenza!$R$117:$R$120</c:f>
              <c:numCache>
                <c:formatCode>0.000</c:formatCode>
                <c:ptCount val="4"/>
                <c:pt idx="0">
                  <c:v>1.798</c:v>
                </c:pt>
                <c:pt idx="1">
                  <c:v>1.794</c:v>
                </c:pt>
                <c:pt idx="2">
                  <c:v>1.778</c:v>
                </c:pt>
                <c:pt idx="3">
                  <c:v>1.776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619-4F87-94B1-70468AA070F4}"/>
            </c:ext>
          </c:extLst>
        </c:ser>
        <c:ser>
          <c:idx val="3"/>
          <c:order val="3"/>
          <c:tx>
            <c:v>t_4</c:v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cat>
            <c:numRef>
              <c:f>Convergenza!$P$109:$P$112</c:f>
              <c:numCache>
                <c:formatCode>General</c:formatCode>
                <c:ptCount val="4"/>
                <c:pt idx="0">
                  <c:v>2</c:v>
                </c:pt>
                <c:pt idx="1">
                  <c:v>4</c:v>
                </c:pt>
                <c:pt idx="2">
                  <c:v>8</c:v>
                </c:pt>
                <c:pt idx="3">
                  <c:v>16</c:v>
                </c:pt>
              </c:numCache>
            </c:numRef>
          </c:cat>
          <c:val>
            <c:numRef>
              <c:f>Convergenza!$R$121:$R$124</c:f>
              <c:numCache>
                <c:formatCode>0.000</c:formatCode>
                <c:ptCount val="4"/>
                <c:pt idx="0">
                  <c:v>1.45</c:v>
                </c:pt>
                <c:pt idx="1">
                  <c:v>1.446</c:v>
                </c:pt>
                <c:pt idx="2">
                  <c:v>1.4339999999999999</c:v>
                </c:pt>
                <c:pt idx="3">
                  <c:v>1.431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8619-4F87-94B1-70468AA070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4321176"/>
        <c:axId val="294315928"/>
      </c:lineChart>
      <c:dateAx>
        <c:axId val="29432117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000" b="0" i="0" u="none" strike="noStrike" baseline="0">
                    <a:effectLst/>
                  </a:rPr>
                  <a:t>NDIV</a:t>
                </a:r>
                <a:endParaRPr lang="it-IT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@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94315928"/>
        <c:crosses val="autoZero"/>
        <c:auto val="0"/>
        <c:lblOffset val="100"/>
        <c:baseTimeUnit val="days"/>
        <c:majorUnit val="2"/>
        <c:majorTimeUnit val="days"/>
      </c:dateAx>
      <c:valAx>
        <c:axId val="294315928"/>
        <c:scaling>
          <c:orientation val="minMax"/>
          <c:min val="1.100000000000000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/>
                  <a:t>u</a:t>
                </a:r>
                <a:r>
                  <a:rPr lang="it-IT" baseline="-25000"/>
                  <a:t>y</a:t>
                </a:r>
                <a:r>
                  <a:rPr lang="it-IT" baseline="0"/>
                  <a:t> (mm)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0.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9432117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 sz="1400" b="0" i="0" u="none" strike="noStrike" baseline="0">
                <a:effectLst/>
              </a:rPr>
              <a:t>4L_d</a:t>
            </a:r>
            <a:r>
              <a:rPr lang="it-IT" sz="1400" b="0" i="0" u="none" strike="noStrike" baseline="-25000">
                <a:effectLst/>
              </a:rPr>
              <a:t>t</a:t>
            </a:r>
            <a:r>
              <a:rPr lang="it-IT" sz="1400" b="0" i="0" u="none" strike="noStrike" baseline="0">
                <a:effectLst/>
              </a:rPr>
              <a:t>=3,5mm | </a:t>
            </a:r>
            <a:r>
              <a:rPr lang="it-IT"/>
              <a:t>T.eqv. vicino nodo centrale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t_1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numRef>
              <c:f>Convergenza!$P$109:$P$112</c:f>
              <c:numCache>
                <c:formatCode>General</c:formatCode>
                <c:ptCount val="4"/>
                <c:pt idx="0">
                  <c:v>2</c:v>
                </c:pt>
                <c:pt idx="1">
                  <c:v>4</c:v>
                </c:pt>
                <c:pt idx="2">
                  <c:v>8</c:v>
                </c:pt>
                <c:pt idx="3">
                  <c:v>16</c:v>
                </c:pt>
              </c:numCache>
            </c:numRef>
          </c:cat>
          <c:val>
            <c:numRef>
              <c:f>Convergenza!$S$109:$S$112</c:f>
              <c:numCache>
                <c:formatCode>0.00</c:formatCode>
                <c:ptCount val="4"/>
                <c:pt idx="0">
                  <c:v>36.57</c:v>
                </c:pt>
                <c:pt idx="1">
                  <c:v>41.47</c:v>
                </c:pt>
                <c:pt idx="2">
                  <c:v>41.69</c:v>
                </c:pt>
                <c:pt idx="3">
                  <c:v>42.75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BAA-464F-90A7-293DCCCA35B2}"/>
            </c:ext>
          </c:extLst>
        </c:ser>
        <c:ser>
          <c:idx val="1"/>
          <c:order val="1"/>
          <c:tx>
            <c:v>t_2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numRef>
              <c:f>Convergenza!$P$109:$P$112</c:f>
              <c:numCache>
                <c:formatCode>General</c:formatCode>
                <c:ptCount val="4"/>
                <c:pt idx="0">
                  <c:v>2</c:v>
                </c:pt>
                <c:pt idx="1">
                  <c:v>4</c:v>
                </c:pt>
                <c:pt idx="2">
                  <c:v>8</c:v>
                </c:pt>
                <c:pt idx="3">
                  <c:v>16</c:v>
                </c:pt>
              </c:numCache>
            </c:numRef>
          </c:cat>
          <c:val>
            <c:numRef>
              <c:f>Convergenza!$S$113:$S$116</c:f>
              <c:numCache>
                <c:formatCode>0.00</c:formatCode>
                <c:ptCount val="4"/>
                <c:pt idx="0">
                  <c:v>27.33</c:v>
                </c:pt>
                <c:pt idx="1">
                  <c:v>29.78</c:v>
                </c:pt>
                <c:pt idx="2">
                  <c:v>29.81</c:v>
                </c:pt>
                <c:pt idx="3">
                  <c:v>30.35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BAA-464F-90A7-293DCCCA35B2}"/>
            </c:ext>
          </c:extLst>
        </c:ser>
        <c:ser>
          <c:idx val="2"/>
          <c:order val="2"/>
          <c:tx>
            <c:v>t_3</c:v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numRef>
              <c:f>Convergenza!$P$109:$P$112</c:f>
              <c:numCache>
                <c:formatCode>General</c:formatCode>
                <c:ptCount val="4"/>
                <c:pt idx="0">
                  <c:v>2</c:v>
                </c:pt>
                <c:pt idx="1">
                  <c:v>4</c:v>
                </c:pt>
                <c:pt idx="2">
                  <c:v>8</c:v>
                </c:pt>
                <c:pt idx="3">
                  <c:v>16</c:v>
                </c:pt>
              </c:numCache>
            </c:numRef>
          </c:cat>
          <c:val>
            <c:numRef>
              <c:f>Convergenza!$S$117:$S$120</c:f>
              <c:numCache>
                <c:formatCode>0.00</c:formatCode>
                <c:ptCount val="4"/>
                <c:pt idx="0">
                  <c:v>20.7</c:v>
                </c:pt>
                <c:pt idx="1">
                  <c:v>21.87</c:v>
                </c:pt>
                <c:pt idx="2">
                  <c:v>21.82</c:v>
                </c:pt>
                <c:pt idx="3">
                  <c:v>22.07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BAA-464F-90A7-293DCCCA35B2}"/>
            </c:ext>
          </c:extLst>
        </c:ser>
        <c:ser>
          <c:idx val="3"/>
          <c:order val="3"/>
          <c:tx>
            <c:v>t_4</c:v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cat>
            <c:numRef>
              <c:f>Convergenza!$P$109:$P$112</c:f>
              <c:numCache>
                <c:formatCode>General</c:formatCode>
                <c:ptCount val="4"/>
                <c:pt idx="0">
                  <c:v>2</c:v>
                </c:pt>
                <c:pt idx="1">
                  <c:v>4</c:v>
                </c:pt>
                <c:pt idx="2">
                  <c:v>8</c:v>
                </c:pt>
                <c:pt idx="3">
                  <c:v>16</c:v>
                </c:pt>
              </c:numCache>
            </c:numRef>
          </c:cat>
          <c:val>
            <c:numRef>
              <c:f>Convergenza!$S$121:$S$124</c:f>
              <c:numCache>
                <c:formatCode>0.00</c:formatCode>
                <c:ptCount val="4"/>
                <c:pt idx="0">
                  <c:v>17.04</c:v>
                </c:pt>
                <c:pt idx="1">
                  <c:v>17.75</c:v>
                </c:pt>
                <c:pt idx="2">
                  <c:v>17.68</c:v>
                </c:pt>
                <c:pt idx="3">
                  <c:v>17.809999999999999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4BAA-464F-90A7-293DCCCA35B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4321176"/>
        <c:axId val="294315928"/>
      </c:lineChart>
      <c:dateAx>
        <c:axId val="29432117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000" b="0" i="0" u="none" strike="noStrike" baseline="0">
                    <a:effectLst/>
                  </a:rPr>
                  <a:t>NDIV</a:t>
                </a:r>
                <a:endParaRPr lang="it-IT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@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94315928"/>
        <c:crosses val="autoZero"/>
        <c:auto val="0"/>
        <c:lblOffset val="100"/>
        <c:baseTimeUnit val="days"/>
        <c:majorUnit val="2"/>
        <c:majorTimeUnit val="days"/>
      </c:dateAx>
      <c:valAx>
        <c:axId val="294315928"/>
        <c:scaling>
          <c:orientation val="minMax"/>
          <c:min val="1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l-GR"/>
                  <a:t>σ</a:t>
                </a:r>
                <a:r>
                  <a:rPr lang="it-IT" baseline="-25000"/>
                  <a:t>eq</a:t>
                </a:r>
                <a:r>
                  <a:rPr lang="it-IT" baseline="0"/>
                  <a:t> (MPa)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9432117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 sz="1400" b="0" i="0" u="none" strike="noStrike" baseline="0">
                <a:effectLst/>
              </a:rPr>
              <a:t>4L_d</a:t>
            </a:r>
            <a:r>
              <a:rPr lang="it-IT" sz="1400" b="0" i="0" u="none" strike="noStrike" baseline="-25000">
                <a:effectLst/>
              </a:rPr>
              <a:t>t</a:t>
            </a:r>
            <a:r>
              <a:rPr lang="it-IT" sz="1400" b="0" i="0" u="none" strike="noStrike" baseline="0">
                <a:effectLst/>
              </a:rPr>
              <a:t>=4,0mm | E</a:t>
            </a:r>
            <a:r>
              <a:rPr lang="it-IT"/>
              <a:t>rr. en.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t_1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numRef>
              <c:f>Convergenza!$Y$109:$Y$112</c:f>
              <c:numCache>
                <c:formatCode>General</c:formatCode>
                <c:ptCount val="4"/>
                <c:pt idx="0">
                  <c:v>2</c:v>
                </c:pt>
                <c:pt idx="1">
                  <c:v>4</c:v>
                </c:pt>
                <c:pt idx="2">
                  <c:v>8</c:v>
                </c:pt>
                <c:pt idx="3">
                  <c:v>16</c:v>
                </c:pt>
              </c:numCache>
            </c:numRef>
          </c:cat>
          <c:val>
            <c:numRef>
              <c:f>Convergenza!$Z$109:$Z$112</c:f>
              <c:numCache>
                <c:formatCode>0.00</c:formatCode>
                <c:ptCount val="4"/>
                <c:pt idx="0">
                  <c:v>9.89</c:v>
                </c:pt>
                <c:pt idx="1">
                  <c:v>9.98</c:v>
                </c:pt>
                <c:pt idx="2">
                  <c:v>9.7200000000000006</c:v>
                </c:pt>
                <c:pt idx="3">
                  <c:v>9.4499999999999993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8D9-4080-988A-59B9B2AC3A88}"/>
            </c:ext>
          </c:extLst>
        </c:ser>
        <c:ser>
          <c:idx val="1"/>
          <c:order val="1"/>
          <c:tx>
            <c:v>t_2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numRef>
              <c:f>Convergenza!$Y$109:$Y$112</c:f>
              <c:numCache>
                <c:formatCode>General</c:formatCode>
                <c:ptCount val="4"/>
                <c:pt idx="0">
                  <c:v>2</c:v>
                </c:pt>
                <c:pt idx="1">
                  <c:v>4</c:v>
                </c:pt>
                <c:pt idx="2">
                  <c:v>8</c:v>
                </c:pt>
                <c:pt idx="3">
                  <c:v>16</c:v>
                </c:pt>
              </c:numCache>
            </c:numRef>
          </c:cat>
          <c:val>
            <c:numRef>
              <c:f>Convergenza!$Z$113:$Z$116</c:f>
              <c:numCache>
                <c:formatCode>0.00</c:formatCode>
                <c:ptCount val="4"/>
                <c:pt idx="0">
                  <c:v>9.86</c:v>
                </c:pt>
                <c:pt idx="1">
                  <c:v>10.07</c:v>
                </c:pt>
                <c:pt idx="2">
                  <c:v>9.8800000000000008</c:v>
                </c:pt>
                <c:pt idx="3">
                  <c:v>9.65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8D9-4080-988A-59B9B2AC3A88}"/>
            </c:ext>
          </c:extLst>
        </c:ser>
        <c:ser>
          <c:idx val="2"/>
          <c:order val="2"/>
          <c:tx>
            <c:v>t_3</c:v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numRef>
              <c:f>Convergenza!$Y$109:$Y$112</c:f>
              <c:numCache>
                <c:formatCode>General</c:formatCode>
                <c:ptCount val="4"/>
                <c:pt idx="0">
                  <c:v>2</c:v>
                </c:pt>
                <c:pt idx="1">
                  <c:v>4</c:v>
                </c:pt>
                <c:pt idx="2">
                  <c:v>8</c:v>
                </c:pt>
                <c:pt idx="3">
                  <c:v>16</c:v>
                </c:pt>
              </c:numCache>
            </c:numRef>
          </c:cat>
          <c:val>
            <c:numRef>
              <c:f>Convergenza!$Z$117:$Z$120</c:f>
              <c:numCache>
                <c:formatCode>0.00</c:formatCode>
                <c:ptCount val="4"/>
                <c:pt idx="0">
                  <c:v>9.83</c:v>
                </c:pt>
                <c:pt idx="1">
                  <c:v>10.050000000000001</c:v>
                </c:pt>
                <c:pt idx="2">
                  <c:v>10.01</c:v>
                </c:pt>
                <c:pt idx="3">
                  <c:v>9.82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8D9-4080-988A-59B9B2AC3A88}"/>
            </c:ext>
          </c:extLst>
        </c:ser>
        <c:ser>
          <c:idx val="3"/>
          <c:order val="3"/>
          <c:tx>
            <c:v>t_4</c:v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cat>
            <c:numRef>
              <c:f>Convergenza!$Y$109:$Y$112</c:f>
              <c:numCache>
                <c:formatCode>General</c:formatCode>
                <c:ptCount val="4"/>
                <c:pt idx="0">
                  <c:v>2</c:v>
                </c:pt>
                <c:pt idx="1">
                  <c:v>4</c:v>
                </c:pt>
                <c:pt idx="2">
                  <c:v>8</c:v>
                </c:pt>
                <c:pt idx="3">
                  <c:v>16</c:v>
                </c:pt>
              </c:numCache>
            </c:numRef>
          </c:cat>
          <c:val>
            <c:numRef>
              <c:f>Convergenza!$Z$121:$Z$124</c:f>
              <c:numCache>
                <c:formatCode>0.00</c:formatCode>
                <c:ptCount val="4"/>
                <c:pt idx="0">
                  <c:v>9.57</c:v>
                </c:pt>
                <c:pt idx="1">
                  <c:v>9.7100000000000009</c:v>
                </c:pt>
                <c:pt idx="2">
                  <c:v>9.73</c:v>
                </c:pt>
                <c:pt idx="3">
                  <c:v>9.5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28D9-4080-988A-59B9B2AC3A8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4321176"/>
        <c:axId val="294315928"/>
      </c:lineChart>
      <c:dateAx>
        <c:axId val="29432117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000" b="0" i="0" u="none" strike="noStrike" baseline="0">
                    <a:effectLst/>
                  </a:rPr>
                  <a:t>NDIV</a:t>
                </a:r>
                <a:endParaRPr lang="it-IT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@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94315928"/>
        <c:crosses val="autoZero"/>
        <c:auto val="0"/>
        <c:lblOffset val="100"/>
        <c:baseTimeUnit val="days"/>
        <c:majorUnit val="2"/>
        <c:majorTimeUnit val="days"/>
      </c:dateAx>
      <c:valAx>
        <c:axId val="294315928"/>
        <c:scaling>
          <c:orientation val="minMax"/>
          <c:max val="10.5"/>
          <c:min val="8.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/>
                  <a:t>ee%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9432117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 sz="1400" b="0" i="0" u="none" strike="noStrike" baseline="0">
                <a:effectLst/>
              </a:rPr>
              <a:t>4L_d</a:t>
            </a:r>
            <a:r>
              <a:rPr lang="it-IT" sz="1400" b="0" i="0" u="none" strike="noStrike" baseline="-25000">
                <a:effectLst/>
              </a:rPr>
              <a:t>t</a:t>
            </a:r>
            <a:r>
              <a:rPr lang="it-IT" sz="1400" b="0" i="0" u="none" strike="noStrike" baseline="0">
                <a:effectLst/>
              </a:rPr>
              <a:t>=4,0mm | </a:t>
            </a:r>
            <a:r>
              <a:rPr lang="it-IT"/>
              <a:t>Spost. nodo centrale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t_1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numRef>
              <c:f>Convergenza!$Y$109:$Y$112</c:f>
              <c:numCache>
                <c:formatCode>General</c:formatCode>
                <c:ptCount val="4"/>
                <c:pt idx="0">
                  <c:v>2</c:v>
                </c:pt>
                <c:pt idx="1">
                  <c:v>4</c:v>
                </c:pt>
                <c:pt idx="2">
                  <c:v>8</c:v>
                </c:pt>
                <c:pt idx="3">
                  <c:v>16</c:v>
                </c:pt>
              </c:numCache>
            </c:numRef>
          </c:cat>
          <c:val>
            <c:numRef>
              <c:f>Convergenza!$AA$109:$AA$112</c:f>
              <c:numCache>
                <c:formatCode>0.000</c:formatCode>
                <c:ptCount val="4"/>
                <c:pt idx="0">
                  <c:v>3.1629999999999998</c:v>
                </c:pt>
                <c:pt idx="1">
                  <c:v>3.15</c:v>
                </c:pt>
                <c:pt idx="2">
                  <c:v>3.1230000000000002</c:v>
                </c:pt>
                <c:pt idx="3">
                  <c:v>3.12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C20-458D-97E9-6A28765498BC}"/>
            </c:ext>
          </c:extLst>
        </c:ser>
        <c:ser>
          <c:idx val="1"/>
          <c:order val="1"/>
          <c:tx>
            <c:v>t_2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numRef>
              <c:f>Convergenza!$Y$109:$Y$112</c:f>
              <c:numCache>
                <c:formatCode>General</c:formatCode>
                <c:ptCount val="4"/>
                <c:pt idx="0">
                  <c:v>2</c:v>
                </c:pt>
                <c:pt idx="1">
                  <c:v>4</c:v>
                </c:pt>
                <c:pt idx="2">
                  <c:v>8</c:v>
                </c:pt>
                <c:pt idx="3">
                  <c:v>16</c:v>
                </c:pt>
              </c:numCache>
            </c:numRef>
          </c:cat>
          <c:val>
            <c:numRef>
              <c:f>Convergenza!$AA$113:$AA$116</c:f>
              <c:numCache>
                <c:formatCode>0.000</c:formatCode>
                <c:ptCount val="4"/>
                <c:pt idx="0">
                  <c:v>2.3319999999999999</c:v>
                </c:pt>
                <c:pt idx="1">
                  <c:v>2.3239999999999998</c:v>
                </c:pt>
                <c:pt idx="2">
                  <c:v>2.3050000000000002</c:v>
                </c:pt>
                <c:pt idx="3">
                  <c:v>2.302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C20-458D-97E9-6A28765498BC}"/>
            </c:ext>
          </c:extLst>
        </c:ser>
        <c:ser>
          <c:idx val="2"/>
          <c:order val="2"/>
          <c:tx>
            <c:v>t_3</c:v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numRef>
              <c:f>Convergenza!$Y$109:$Y$112</c:f>
              <c:numCache>
                <c:formatCode>General</c:formatCode>
                <c:ptCount val="4"/>
                <c:pt idx="0">
                  <c:v>2</c:v>
                </c:pt>
                <c:pt idx="1">
                  <c:v>4</c:v>
                </c:pt>
                <c:pt idx="2">
                  <c:v>8</c:v>
                </c:pt>
                <c:pt idx="3">
                  <c:v>16</c:v>
                </c:pt>
              </c:numCache>
            </c:numRef>
          </c:cat>
          <c:val>
            <c:numRef>
              <c:f>Convergenza!$AA$117:$AA$120</c:f>
              <c:numCache>
                <c:formatCode>0.000</c:formatCode>
                <c:ptCount val="4"/>
                <c:pt idx="0">
                  <c:v>1.671</c:v>
                </c:pt>
                <c:pt idx="1">
                  <c:v>1.667</c:v>
                </c:pt>
                <c:pt idx="2">
                  <c:v>1.6539999999999999</c:v>
                </c:pt>
                <c:pt idx="3">
                  <c:v>1.6519999999999999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C20-458D-97E9-6A28765498BC}"/>
            </c:ext>
          </c:extLst>
        </c:ser>
        <c:ser>
          <c:idx val="3"/>
          <c:order val="3"/>
          <c:tx>
            <c:v>t_4</c:v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cat>
            <c:numRef>
              <c:f>Convergenza!$Y$109:$Y$112</c:f>
              <c:numCache>
                <c:formatCode>General</c:formatCode>
                <c:ptCount val="4"/>
                <c:pt idx="0">
                  <c:v>2</c:v>
                </c:pt>
                <c:pt idx="1">
                  <c:v>4</c:v>
                </c:pt>
                <c:pt idx="2">
                  <c:v>8</c:v>
                </c:pt>
                <c:pt idx="3">
                  <c:v>16</c:v>
                </c:pt>
              </c:numCache>
            </c:numRef>
          </c:cat>
          <c:val>
            <c:numRef>
              <c:f>Convergenza!$AA$121:$AA$124</c:f>
              <c:numCache>
                <c:formatCode>0.000</c:formatCode>
                <c:ptCount val="4"/>
                <c:pt idx="0">
                  <c:v>1.33</c:v>
                </c:pt>
                <c:pt idx="1">
                  <c:v>1.327</c:v>
                </c:pt>
                <c:pt idx="2">
                  <c:v>1.3160000000000001</c:v>
                </c:pt>
                <c:pt idx="3">
                  <c:v>1.3140000000000001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8C20-458D-97E9-6A28765498B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4321176"/>
        <c:axId val="294315928"/>
      </c:lineChart>
      <c:dateAx>
        <c:axId val="29432117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000" b="0" i="0" u="none" strike="noStrike" baseline="0">
                    <a:effectLst/>
                  </a:rPr>
                  <a:t>NDIV</a:t>
                </a:r>
                <a:endParaRPr lang="it-IT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@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94315928"/>
        <c:crosses val="autoZero"/>
        <c:auto val="0"/>
        <c:lblOffset val="100"/>
        <c:baseTimeUnit val="days"/>
        <c:majorUnit val="2"/>
        <c:majorTimeUnit val="days"/>
      </c:dateAx>
      <c:valAx>
        <c:axId val="294315928"/>
        <c:scaling>
          <c:orientation val="minMax"/>
          <c:min val="1.100000000000000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/>
                  <a:t>u</a:t>
                </a:r>
                <a:r>
                  <a:rPr lang="it-IT" baseline="-25000"/>
                  <a:t>y</a:t>
                </a:r>
                <a:r>
                  <a:rPr lang="it-IT" baseline="0"/>
                  <a:t> (mm)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0.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9432117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 sz="1400" b="0" i="0" u="none" strike="noStrike" baseline="0">
                <a:effectLst/>
              </a:rPr>
              <a:t>4L_d</a:t>
            </a:r>
            <a:r>
              <a:rPr lang="it-IT" sz="1400" b="0" i="0" u="none" strike="noStrike" baseline="-25000">
                <a:effectLst/>
              </a:rPr>
              <a:t>t</a:t>
            </a:r>
            <a:r>
              <a:rPr lang="it-IT" sz="1400" b="0" i="0" u="none" strike="noStrike" baseline="0">
                <a:effectLst/>
              </a:rPr>
              <a:t>=4,0mm | </a:t>
            </a:r>
            <a:r>
              <a:rPr lang="it-IT"/>
              <a:t>T.eqv. vicino nodo centrale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t_1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numRef>
              <c:f>Convergenza!$Y$109:$Y$112</c:f>
              <c:numCache>
                <c:formatCode>General</c:formatCode>
                <c:ptCount val="4"/>
                <c:pt idx="0">
                  <c:v>2</c:v>
                </c:pt>
                <c:pt idx="1">
                  <c:v>4</c:v>
                </c:pt>
                <c:pt idx="2">
                  <c:v>8</c:v>
                </c:pt>
                <c:pt idx="3">
                  <c:v>16</c:v>
                </c:pt>
              </c:numCache>
            </c:numRef>
          </c:cat>
          <c:val>
            <c:numRef>
              <c:f>Convergenza!$AB$109:$AB$112</c:f>
              <c:numCache>
                <c:formatCode>0.00</c:formatCode>
                <c:ptCount val="4"/>
                <c:pt idx="0">
                  <c:v>35.590000000000003</c:v>
                </c:pt>
                <c:pt idx="1">
                  <c:v>40.46</c:v>
                </c:pt>
                <c:pt idx="2">
                  <c:v>40.682000000000002</c:v>
                </c:pt>
                <c:pt idx="3">
                  <c:v>41.71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64F-4591-9D7E-D9223440913D}"/>
            </c:ext>
          </c:extLst>
        </c:ser>
        <c:ser>
          <c:idx val="1"/>
          <c:order val="1"/>
          <c:tx>
            <c:v>t_2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numRef>
              <c:f>Convergenza!$Y$109:$Y$112</c:f>
              <c:numCache>
                <c:formatCode>General</c:formatCode>
                <c:ptCount val="4"/>
                <c:pt idx="0">
                  <c:v>2</c:v>
                </c:pt>
                <c:pt idx="1">
                  <c:v>4</c:v>
                </c:pt>
                <c:pt idx="2">
                  <c:v>8</c:v>
                </c:pt>
                <c:pt idx="3">
                  <c:v>16</c:v>
                </c:pt>
              </c:numCache>
            </c:numRef>
          </c:cat>
          <c:val>
            <c:numRef>
              <c:f>Convergenza!$AB$113:$AB$116</c:f>
              <c:numCache>
                <c:formatCode>0.00</c:formatCode>
                <c:ptCount val="4"/>
                <c:pt idx="0">
                  <c:v>26.18</c:v>
                </c:pt>
                <c:pt idx="1">
                  <c:v>28.59</c:v>
                </c:pt>
                <c:pt idx="2">
                  <c:v>28.62</c:v>
                </c:pt>
                <c:pt idx="3">
                  <c:v>29.15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64F-4591-9D7E-D9223440913D}"/>
            </c:ext>
          </c:extLst>
        </c:ser>
        <c:ser>
          <c:idx val="2"/>
          <c:order val="2"/>
          <c:tx>
            <c:v>t_3</c:v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numRef>
              <c:f>Convergenza!$Y$109:$Y$112</c:f>
              <c:numCache>
                <c:formatCode>General</c:formatCode>
                <c:ptCount val="4"/>
                <c:pt idx="0">
                  <c:v>2</c:v>
                </c:pt>
                <c:pt idx="1">
                  <c:v>4</c:v>
                </c:pt>
                <c:pt idx="2">
                  <c:v>8</c:v>
                </c:pt>
                <c:pt idx="3">
                  <c:v>16</c:v>
                </c:pt>
              </c:numCache>
            </c:numRef>
          </c:cat>
          <c:val>
            <c:numRef>
              <c:f>Convergenza!$AB$117:$AB$120</c:f>
              <c:numCache>
                <c:formatCode>0.00</c:formatCode>
                <c:ptCount val="4"/>
                <c:pt idx="0">
                  <c:v>19.59</c:v>
                </c:pt>
                <c:pt idx="1">
                  <c:v>20.73</c:v>
                </c:pt>
                <c:pt idx="2">
                  <c:v>20.69</c:v>
                </c:pt>
                <c:pt idx="3">
                  <c:v>20.94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B64F-4591-9D7E-D9223440913D}"/>
            </c:ext>
          </c:extLst>
        </c:ser>
        <c:ser>
          <c:idx val="3"/>
          <c:order val="3"/>
          <c:tx>
            <c:v>t_4</c:v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cat>
            <c:numRef>
              <c:f>Convergenza!$Y$109:$Y$112</c:f>
              <c:numCache>
                <c:formatCode>General</c:formatCode>
                <c:ptCount val="4"/>
                <c:pt idx="0">
                  <c:v>2</c:v>
                </c:pt>
                <c:pt idx="1">
                  <c:v>4</c:v>
                </c:pt>
                <c:pt idx="2">
                  <c:v>8</c:v>
                </c:pt>
                <c:pt idx="3">
                  <c:v>16</c:v>
                </c:pt>
              </c:numCache>
            </c:numRef>
          </c:cat>
          <c:val>
            <c:numRef>
              <c:f>Convergenza!$AB$121:$AB$124</c:f>
              <c:numCache>
                <c:formatCode>0.00</c:formatCode>
                <c:ptCount val="4"/>
                <c:pt idx="0">
                  <c:v>16.079999999999998</c:v>
                </c:pt>
                <c:pt idx="1">
                  <c:v>16.77</c:v>
                </c:pt>
                <c:pt idx="2">
                  <c:v>16.71</c:v>
                </c:pt>
                <c:pt idx="3">
                  <c:v>16.850000000000001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B64F-4591-9D7E-D9223440913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4321176"/>
        <c:axId val="294315928"/>
      </c:lineChart>
      <c:dateAx>
        <c:axId val="29432117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000" b="0" i="0" u="none" strike="noStrike" baseline="0">
                    <a:effectLst/>
                  </a:rPr>
                  <a:t>NDIV</a:t>
                </a:r>
                <a:endParaRPr lang="it-IT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@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94315928"/>
        <c:crosses val="autoZero"/>
        <c:auto val="0"/>
        <c:lblOffset val="100"/>
        <c:baseTimeUnit val="days"/>
        <c:majorUnit val="2"/>
        <c:majorTimeUnit val="days"/>
      </c:dateAx>
      <c:valAx>
        <c:axId val="294315928"/>
        <c:scaling>
          <c:orientation val="minMax"/>
          <c:min val="1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l-GR"/>
                  <a:t>σ</a:t>
                </a:r>
                <a:r>
                  <a:rPr lang="it-IT" baseline="-25000"/>
                  <a:t>eq</a:t>
                </a:r>
                <a:r>
                  <a:rPr lang="it-IT" baseline="0"/>
                  <a:t> (MPa)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9432117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 sz="1400" b="0" i="0" u="none" strike="noStrike" baseline="0">
                <a:effectLst/>
              </a:rPr>
              <a:t>6L_d</a:t>
            </a:r>
            <a:r>
              <a:rPr lang="it-IT" sz="1400" b="0" i="0" u="none" strike="noStrike" baseline="-25000">
                <a:effectLst/>
              </a:rPr>
              <a:t>t</a:t>
            </a:r>
            <a:r>
              <a:rPr lang="it-IT" sz="1400" b="0" i="0" u="none" strike="noStrike" baseline="0">
                <a:effectLst/>
              </a:rPr>
              <a:t>=3,0mm | E</a:t>
            </a:r>
            <a:r>
              <a:rPr lang="it-IT"/>
              <a:t>rr. en.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t_1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numRef>
              <c:f>Convergenza!$G$131:$G$134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4</c:v>
                </c:pt>
                <c:pt idx="3">
                  <c:v>8</c:v>
                </c:pt>
              </c:numCache>
            </c:numRef>
          </c:cat>
          <c:val>
            <c:numRef>
              <c:f>Convergenza!$H$131:$H$134</c:f>
              <c:numCache>
                <c:formatCode>0.00</c:formatCode>
                <c:ptCount val="4"/>
                <c:pt idx="0" formatCode="General">
                  <c:v>5.16</c:v>
                </c:pt>
                <c:pt idx="1">
                  <c:v>6.58</c:v>
                </c:pt>
                <c:pt idx="2">
                  <c:v>6.77</c:v>
                </c:pt>
                <c:pt idx="3">
                  <c:v>6.67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914-4B00-8F9D-C20A88545A4E}"/>
            </c:ext>
          </c:extLst>
        </c:ser>
        <c:ser>
          <c:idx val="1"/>
          <c:order val="1"/>
          <c:tx>
            <c:v>t_2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numRef>
              <c:f>Convergenza!$G$131:$G$134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4</c:v>
                </c:pt>
                <c:pt idx="3">
                  <c:v>8</c:v>
                </c:pt>
              </c:numCache>
            </c:numRef>
          </c:cat>
          <c:val>
            <c:numRef>
              <c:f>Convergenza!$H$136:$H$139</c:f>
              <c:numCache>
                <c:formatCode>0.00</c:formatCode>
                <c:ptCount val="4"/>
                <c:pt idx="0">
                  <c:v>5.6</c:v>
                </c:pt>
                <c:pt idx="1">
                  <c:v>6.52</c:v>
                </c:pt>
                <c:pt idx="2">
                  <c:v>6.76</c:v>
                </c:pt>
                <c:pt idx="3">
                  <c:v>6.72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914-4B00-8F9D-C20A88545A4E}"/>
            </c:ext>
          </c:extLst>
        </c:ser>
        <c:ser>
          <c:idx val="2"/>
          <c:order val="2"/>
          <c:tx>
            <c:v>t_3</c:v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numRef>
              <c:f>Convergenza!$G$131:$G$134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4</c:v>
                </c:pt>
                <c:pt idx="3">
                  <c:v>8</c:v>
                </c:pt>
              </c:numCache>
            </c:numRef>
          </c:cat>
          <c:val>
            <c:numRef>
              <c:f>Convergenza!$H$140:$H$143</c:f>
              <c:numCache>
                <c:formatCode>0.00</c:formatCode>
                <c:ptCount val="4"/>
                <c:pt idx="0">
                  <c:v>5.92</c:v>
                </c:pt>
                <c:pt idx="1">
                  <c:v>6.38</c:v>
                </c:pt>
                <c:pt idx="2">
                  <c:v>6.55</c:v>
                </c:pt>
                <c:pt idx="3">
                  <c:v>6.58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914-4B00-8F9D-C20A88545A4E}"/>
            </c:ext>
          </c:extLst>
        </c:ser>
        <c:ser>
          <c:idx val="3"/>
          <c:order val="3"/>
          <c:tx>
            <c:v>t_4</c:v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cat>
            <c:numRef>
              <c:f>Convergenza!$G$131:$G$134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4</c:v>
                </c:pt>
                <c:pt idx="3">
                  <c:v>8</c:v>
                </c:pt>
              </c:numCache>
            </c:numRef>
          </c:cat>
          <c:val>
            <c:numRef>
              <c:f>Convergenza!$H$144:$H$147</c:f>
              <c:numCache>
                <c:formatCode>0.00</c:formatCode>
                <c:ptCount val="4"/>
                <c:pt idx="0">
                  <c:v>6.13</c:v>
                </c:pt>
                <c:pt idx="1">
                  <c:v>6.3</c:v>
                </c:pt>
                <c:pt idx="2">
                  <c:v>6.34</c:v>
                </c:pt>
                <c:pt idx="3">
                  <c:v>6.32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5914-4B00-8F9D-C20A88545A4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4321176"/>
        <c:axId val="294315928"/>
      </c:lineChart>
      <c:dateAx>
        <c:axId val="29432117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000" b="0" i="0" u="none" strike="noStrike" baseline="0">
                    <a:effectLst/>
                  </a:rPr>
                  <a:t>NDIV</a:t>
                </a:r>
                <a:endParaRPr lang="it-IT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@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94315928"/>
        <c:crosses val="autoZero"/>
        <c:auto val="0"/>
        <c:lblOffset val="100"/>
        <c:baseTimeUnit val="days"/>
        <c:majorUnit val="1"/>
        <c:majorTimeUnit val="days"/>
      </c:dateAx>
      <c:valAx>
        <c:axId val="294315928"/>
        <c:scaling>
          <c:orientation val="minMax"/>
          <c:min val="4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/>
                  <a:t>ee%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9432117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 sz="1400" b="0" i="0" u="none" strike="noStrike" baseline="0">
                <a:effectLst/>
              </a:rPr>
              <a:t>6L_d</a:t>
            </a:r>
            <a:r>
              <a:rPr lang="it-IT" sz="1400" b="0" i="0" u="none" strike="noStrike" baseline="-25000">
                <a:effectLst/>
              </a:rPr>
              <a:t>t</a:t>
            </a:r>
            <a:r>
              <a:rPr lang="it-IT" sz="1400" b="0" i="0" u="none" strike="noStrike" baseline="0">
                <a:effectLst/>
              </a:rPr>
              <a:t>=3,5mm | E</a:t>
            </a:r>
            <a:r>
              <a:rPr lang="it-IT"/>
              <a:t>rr. en.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t_1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numRef>
              <c:f>Convergenza!$P$131:$P$134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4</c:v>
                </c:pt>
                <c:pt idx="3">
                  <c:v>8</c:v>
                </c:pt>
              </c:numCache>
            </c:numRef>
          </c:cat>
          <c:val>
            <c:numRef>
              <c:f>Convergenza!$Q$131:$Q$134</c:f>
              <c:numCache>
                <c:formatCode>0.00</c:formatCode>
                <c:ptCount val="4"/>
                <c:pt idx="0">
                  <c:v>4.93</c:v>
                </c:pt>
                <c:pt idx="1">
                  <c:v>6.45</c:v>
                </c:pt>
                <c:pt idx="2">
                  <c:v>6.67</c:v>
                </c:pt>
                <c:pt idx="3">
                  <c:v>6.58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49F-4BAB-8757-0E59ECF9E170}"/>
            </c:ext>
          </c:extLst>
        </c:ser>
        <c:ser>
          <c:idx val="1"/>
          <c:order val="1"/>
          <c:tx>
            <c:v>t_2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numRef>
              <c:f>Convergenza!$P$131:$P$134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4</c:v>
                </c:pt>
                <c:pt idx="3">
                  <c:v>8</c:v>
                </c:pt>
              </c:numCache>
            </c:numRef>
          </c:cat>
          <c:val>
            <c:numRef>
              <c:f>Convergenza!$Q$136:$Q$139</c:f>
              <c:numCache>
                <c:formatCode>0.00</c:formatCode>
                <c:ptCount val="4"/>
                <c:pt idx="0">
                  <c:v>5.38</c:v>
                </c:pt>
                <c:pt idx="1">
                  <c:v>6.5</c:v>
                </c:pt>
                <c:pt idx="2">
                  <c:v>6.77</c:v>
                </c:pt>
                <c:pt idx="3">
                  <c:v>6.72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49F-4BAB-8757-0E59ECF9E170}"/>
            </c:ext>
          </c:extLst>
        </c:ser>
        <c:ser>
          <c:idx val="2"/>
          <c:order val="2"/>
          <c:tx>
            <c:v>t_3</c:v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numRef>
              <c:f>Convergenza!$P$131:$P$134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4</c:v>
                </c:pt>
                <c:pt idx="3">
                  <c:v>8</c:v>
                </c:pt>
              </c:numCache>
            </c:numRef>
          </c:cat>
          <c:val>
            <c:numRef>
              <c:f>Convergenza!$Q$140:$Q$143</c:f>
              <c:numCache>
                <c:formatCode>0.00</c:formatCode>
                <c:ptCount val="4"/>
                <c:pt idx="0">
                  <c:v>5.71</c:v>
                </c:pt>
                <c:pt idx="1">
                  <c:v>6.4</c:v>
                </c:pt>
                <c:pt idx="2">
                  <c:v>6.66</c:v>
                </c:pt>
                <c:pt idx="3">
                  <c:v>6.72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49F-4BAB-8757-0E59ECF9E170}"/>
            </c:ext>
          </c:extLst>
        </c:ser>
        <c:ser>
          <c:idx val="3"/>
          <c:order val="3"/>
          <c:tx>
            <c:v>t_4</c:v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cat>
            <c:numRef>
              <c:f>Convergenza!$P$131:$P$134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4</c:v>
                </c:pt>
                <c:pt idx="3">
                  <c:v>8</c:v>
                </c:pt>
              </c:numCache>
            </c:numRef>
          </c:cat>
          <c:val>
            <c:numRef>
              <c:f>Convergenza!$Q$144:$Q$147</c:f>
              <c:numCache>
                <c:formatCode>0.00</c:formatCode>
                <c:ptCount val="4"/>
                <c:pt idx="0">
                  <c:v>5.82</c:v>
                </c:pt>
                <c:pt idx="1">
                  <c:v>6.24</c:v>
                </c:pt>
                <c:pt idx="2">
                  <c:v>6.43</c:v>
                </c:pt>
                <c:pt idx="3">
                  <c:v>6.49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349F-4BAB-8757-0E59ECF9E17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4321176"/>
        <c:axId val="294315928"/>
      </c:lineChart>
      <c:dateAx>
        <c:axId val="29432117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000" b="0" i="0" u="none" strike="noStrike" baseline="0">
                    <a:effectLst/>
                  </a:rPr>
                  <a:t>NDIV</a:t>
                </a:r>
                <a:endParaRPr lang="it-IT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@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94315928"/>
        <c:crosses val="autoZero"/>
        <c:auto val="0"/>
        <c:lblOffset val="100"/>
        <c:baseTimeUnit val="days"/>
        <c:majorUnit val="1"/>
        <c:majorTimeUnit val="days"/>
      </c:dateAx>
      <c:valAx>
        <c:axId val="294315928"/>
        <c:scaling>
          <c:orientation val="minMax"/>
          <c:min val="4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/>
                  <a:t>ee%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9432117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 sz="1400" b="0" i="0" u="none" strike="noStrike" baseline="0">
                <a:effectLst/>
              </a:rPr>
              <a:t>6L_d</a:t>
            </a:r>
            <a:r>
              <a:rPr lang="it-IT" sz="1400" b="0" i="0" u="none" strike="noStrike" baseline="-25000">
                <a:effectLst/>
              </a:rPr>
              <a:t>t</a:t>
            </a:r>
            <a:r>
              <a:rPr lang="it-IT" sz="1400" b="0" i="0" u="none" strike="noStrike" baseline="0">
                <a:effectLst/>
              </a:rPr>
              <a:t>=3,5mm | </a:t>
            </a:r>
            <a:r>
              <a:rPr lang="it-IT"/>
              <a:t>Spost. nodo centrale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t_1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numRef>
              <c:f>Convergenza!$P$131:$P$134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4</c:v>
                </c:pt>
                <c:pt idx="3">
                  <c:v>8</c:v>
                </c:pt>
              </c:numCache>
            </c:numRef>
          </c:cat>
          <c:val>
            <c:numRef>
              <c:f>Convergenza!$R$131:$R$134</c:f>
              <c:numCache>
                <c:formatCode>0.000</c:formatCode>
                <c:ptCount val="4"/>
                <c:pt idx="0">
                  <c:v>10.085000000000001</c:v>
                </c:pt>
                <c:pt idx="1">
                  <c:v>9.9570000000000007</c:v>
                </c:pt>
                <c:pt idx="2">
                  <c:v>9.9380000000000006</c:v>
                </c:pt>
                <c:pt idx="3">
                  <c:v>9.843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2C1-4830-8D43-3A013F69C4B2}"/>
            </c:ext>
          </c:extLst>
        </c:ser>
        <c:ser>
          <c:idx val="1"/>
          <c:order val="1"/>
          <c:tx>
            <c:v>t_2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numRef>
              <c:f>Convergenza!$P$131:$P$134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4</c:v>
                </c:pt>
                <c:pt idx="3">
                  <c:v>8</c:v>
                </c:pt>
              </c:numCache>
            </c:numRef>
          </c:cat>
          <c:val>
            <c:numRef>
              <c:f>Convergenza!$R$136:$R$139</c:f>
              <c:numCache>
                <c:formatCode>0.000</c:formatCode>
                <c:ptCount val="4"/>
                <c:pt idx="0">
                  <c:v>7.2889999999999997</c:v>
                </c:pt>
                <c:pt idx="1">
                  <c:v>7.2</c:v>
                </c:pt>
                <c:pt idx="2">
                  <c:v>7.1890000000000001</c:v>
                </c:pt>
                <c:pt idx="3">
                  <c:v>7.1219999999999999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2C1-4830-8D43-3A013F69C4B2}"/>
            </c:ext>
          </c:extLst>
        </c:ser>
        <c:ser>
          <c:idx val="2"/>
          <c:order val="2"/>
          <c:tx>
            <c:v>t_3</c:v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numRef>
              <c:f>Convergenza!$P$131:$P$134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4</c:v>
                </c:pt>
                <c:pt idx="3">
                  <c:v>8</c:v>
                </c:pt>
              </c:numCache>
            </c:numRef>
          </c:cat>
          <c:val>
            <c:numRef>
              <c:f>Convergenza!$R$140:$R$143</c:f>
              <c:numCache>
                <c:formatCode>0.000</c:formatCode>
                <c:ptCount val="4"/>
                <c:pt idx="0">
                  <c:v>5.0910000000000002</c:v>
                </c:pt>
                <c:pt idx="1">
                  <c:v>5.0350000000000001</c:v>
                </c:pt>
                <c:pt idx="2">
                  <c:v>5.0279999999999996</c:v>
                </c:pt>
                <c:pt idx="3">
                  <c:v>4.9820000000000002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62C1-4830-8D43-3A013F69C4B2}"/>
            </c:ext>
          </c:extLst>
        </c:ser>
        <c:ser>
          <c:idx val="3"/>
          <c:order val="3"/>
          <c:tx>
            <c:v>t_4</c:v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cat>
            <c:numRef>
              <c:f>Convergenza!$P$131:$P$134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4</c:v>
                </c:pt>
                <c:pt idx="3">
                  <c:v>8</c:v>
                </c:pt>
              </c:numCache>
            </c:numRef>
          </c:cat>
          <c:val>
            <c:numRef>
              <c:f>Convergenza!$R$144:$R$147</c:f>
              <c:numCache>
                <c:formatCode>0.000</c:formatCode>
                <c:ptCount val="4"/>
                <c:pt idx="0">
                  <c:v>3.9729999999999999</c:v>
                </c:pt>
                <c:pt idx="1">
                  <c:v>3.9329999999999998</c:v>
                </c:pt>
                <c:pt idx="2">
                  <c:v>3.9279999999999999</c:v>
                </c:pt>
                <c:pt idx="3">
                  <c:v>3.891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62C1-4830-8D43-3A013F69C4B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4321176"/>
        <c:axId val="294315928"/>
      </c:lineChart>
      <c:dateAx>
        <c:axId val="29432117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000" b="0" i="0" u="none" strike="noStrike" baseline="0">
                    <a:effectLst/>
                  </a:rPr>
                  <a:t>NDIV</a:t>
                </a:r>
                <a:endParaRPr lang="it-IT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@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94315928"/>
        <c:crosses val="autoZero"/>
        <c:auto val="0"/>
        <c:lblOffset val="100"/>
        <c:baseTimeUnit val="days"/>
        <c:majorUnit val="1"/>
        <c:majorTimeUnit val="days"/>
      </c:dateAx>
      <c:valAx>
        <c:axId val="294315928"/>
        <c:scaling>
          <c:orientation val="minMax"/>
          <c:min val="3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/>
                  <a:t>u</a:t>
                </a:r>
                <a:r>
                  <a:rPr lang="it-IT" baseline="-25000"/>
                  <a:t>y</a:t>
                </a:r>
                <a:r>
                  <a:rPr lang="it-IT" baseline="0"/>
                  <a:t> (mm)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0.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9432117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 sz="1400" b="0" i="0" u="none" strike="noStrike" baseline="0">
                <a:effectLst/>
              </a:rPr>
              <a:t>6L_d</a:t>
            </a:r>
            <a:r>
              <a:rPr lang="it-IT" sz="1400" b="0" i="0" u="none" strike="noStrike" baseline="-25000">
                <a:effectLst/>
              </a:rPr>
              <a:t>t</a:t>
            </a:r>
            <a:r>
              <a:rPr lang="it-IT" sz="1400" b="0" i="0" u="none" strike="noStrike" baseline="0">
                <a:effectLst/>
              </a:rPr>
              <a:t>=3,5mm | </a:t>
            </a:r>
            <a:r>
              <a:rPr lang="it-IT"/>
              <a:t>T.eqv. vicino nodo centrale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t_1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numRef>
              <c:f>Convergenza!$P$131:$P$134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4</c:v>
                </c:pt>
                <c:pt idx="3">
                  <c:v>8</c:v>
                </c:pt>
              </c:numCache>
            </c:numRef>
          </c:cat>
          <c:val>
            <c:numRef>
              <c:f>Convergenza!$S$131:$S$134</c:f>
              <c:numCache>
                <c:formatCode>0.00</c:formatCode>
                <c:ptCount val="4"/>
                <c:pt idx="0">
                  <c:v>45.84</c:v>
                </c:pt>
                <c:pt idx="1">
                  <c:v>49.7</c:v>
                </c:pt>
                <c:pt idx="2">
                  <c:v>54.51</c:v>
                </c:pt>
                <c:pt idx="3">
                  <c:v>54.56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4FE-4818-A632-F41A5788BD70}"/>
            </c:ext>
          </c:extLst>
        </c:ser>
        <c:ser>
          <c:idx val="1"/>
          <c:order val="1"/>
          <c:tx>
            <c:v>t_2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numRef>
              <c:f>Convergenza!$P$131:$P$134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4</c:v>
                </c:pt>
                <c:pt idx="3">
                  <c:v>8</c:v>
                </c:pt>
              </c:numCache>
            </c:numRef>
          </c:cat>
          <c:val>
            <c:numRef>
              <c:f>Convergenza!$S$136:$S$139</c:f>
              <c:numCache>
                <c:formatCode>0.00</c:formatCode>
                <c:ptCount val="4"/>
                <c:pt idx="0">
                  <c:v>35.07</c:v>
                </c:pt>
                <c:pt idx="1">
                  <c:v>37</c:v>
                </c:pt>
                <c:pt idx="2">
                  <c:v>39.4</c:v>
                </c:pt>
                <c:pt idx="3">
                  <c:v>39.31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4FE-4818-A632-F41A5788BD70}"/>
            </c:ext>
          </c:extLst>
        </c:ser>
        <c:ser>
          <c:idx val="2"/>
          <c:order val="2"/>
          <c:tx>
            <c:v>t_3</c:v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numRef>
              <c:f>Convergenza!$P$131:$P$134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4</c:v>
                </c:pt>
                <c:pt idx="3">
                  <c:v>8</c:v>
                </c:pt>
              </c:numCache>
            </c:numRef>
          </c:cat>
          <c:val>
            <c:numRef>
              <c:f>Convergenza!$S$140:$S$143</c:f>
              <c:numCache>
                <c:formatCode>0.00</c:formatCode>
                <c:ptCount val="4"/>
                <c:pt idx="0">
                  <c:v>26.32</c:v>
                </c:pt>
                <c:pt idx="1">
                  <c:v>27.47</c:v>
                </c:pt>
                <c:pt idx="2">
                  <c:v>28.63</c:v>
                </c:pt>
                <c:pt idx="3">
                  <c:v>28.5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4FE-4818-A632-F41A5788BD70}"/>
            </c:ext>
          </c:extLst>
        </c:ser>
        <c:ser>
          <c:idx val="3"/>
          <c:order val="3"/>
          <c:tx>
            <c:v>t_4</c:v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cat>
            <c:numRef>
              <c:f>Convergenza!$P$131:$P$134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4</c:v>
                </c:pt>
                <c:pt idx="3">
                  <c:v>8</c:v>
                </c:pt>
              </c:numCache>
            </c:numRef>
          </c:cat>
          <c:val>
            <c:numRef>
              <c:f>Convergenza!$S$144:$S$147</c:f>
              <c:numCache>
                <c:formatCode>0.00</c:formatCode>
                <c:ptCount val="4"/>
                <c:pt idx="0">
                  <c:v>21.48</c:v>
                </c:pt>
                <c:pt idx="1">
                  <c:v>22.31</c:v>
                </c:pt>
                <c:pt idx="2">
                  <c:v>23.01</c:v>
                </c:pt>
                <c:pt idx="3">
                  <c:v>22.89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14FE-4818-A632-F41A5788BD7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4321176"/>
        <c:axId val="294315928"/>
      </c:lineChart>
      <c:dateAx>
        <c:axId val="29432117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000" b="0" i="0" u="none" strike="noStrike" baseline="0">
                    <a:effectLst/>
                  </a:rPr>
                  <a:t>NDIV</a:t>
                </a:r>
                <a:endParaRPr lang="it-IT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@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94315928"/>
        <c:crosses val="autoZero"/>
        <c:auto val="0"/>
        <c:lblOffset val="100"/>
        <c:baseTimeUnit val="days"/>
        <c:majorUnit val="1"/>
        <c:majorTimeUnit val="days"/>
      </c:dateAx>
      <c:valAx>
        <c:axId val="294315928"/>
        <c:scaling>
          <c:orientation val="minMax"/>
          <c:min val="2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l-GR"/>
                  <a:t>σ</a:t>
                </a:r>
                <a:r>
                  <a:rPr lang="it-IT" baseline="-25000"/>
                  <a:t>eq</a:t>
                </a:r>
                <a:r>
                  <a:rPr lang="it-IT" baseline="0"/>
                  <a:t> (MPa)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9432117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 sz="1400" b="0" i="0" u="none" strike="noStrike" baseline="0">
                <a:effectLst/>
              </a:rPr>
              <a:t>1L_d</a:t>
            </a:r>
            <a:r>
              <a:rPr lang="it-IT" sz="1400" b="0" i="0" u="none" strike="noStrike" baseline="-25000">
                <a:effectLst/>
              </a:rPr>
              <a:t>t</a:t>
            </a:r>
            <a:r>
              <a:rPr lang="it-IT" sz="1400" b="0" i="0" u="none" strike="noStrike" baseline="0">
                <a:effectLst/>
              </a:rPr>
              <a:t>=4,0mm | E</a:t>
            </a:r>
            <a:r>
              <a:rPr lang="it-IT"/>
              <a:t>rr. en.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t_1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numRef>
              <c:f>Convergenza!$Y$20:$Y$23</c:f>
              <c:numCache>
                <c:formatCode>General</c:formatCode>
                <c:ptCount val="4"/>
                <c:pt idx="0">
                  <c:v>2</c:v>
                </c:pt>
                <c:pt idx="1">
                  <c:v>6</c:v>
                </c:pt>
                <c:pt idx="2">
                  <c:v>12</c:v>
                </c:pt>
                <c:pt idx="3">
                  <c:v>20</c:v>
                </c:pt>
              </c:numCache>
            </c:numRef>
          </c:cat>
          <c:val>
            <c:numRef>
              <c:f>Convergenza!$Z$20:$Z$23</c:f>
              <c:numCache>
                <c:formatCode>General</c:formatCode>
                <c:ptCount val="4"/>
                <c:pt idx="0" formatCode="0.00">
                  <c:v>40.6</c:v>
                </c:pt>
                <c:pt idx="1">
                  <c:v>32.36</c:v>
                </c:pt>
                <c:pt idx="2">
                  <c:v>29.06</c:v>
                </c:pt>
                <c:pt idx="3">
                  <c:v>27.68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D43-497E-9CD6-F114C9B87099}"/>
            </c:ext>
          </c:extLst>
        </c:ser>
        <c:ser>
          <c:idx val="1"/>
          <c:order val="1"/>
          <c:tx>
            <c:v>t_2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numRef>
              <c:f>Convergenza!$Y$20:$Y$23</c:f>
              <c:numCache>
                <c:formatCode>General</c:formatCode>
                <c:ptCount val="4"/>
                <c:pt idx="0">
                  <c:v>2</c:v>
                </c:pt>
                <c:pt idx="1">
                  <c:v>6</c:v>
                </c:pt>
                <c:pt idx="2">
                  <c:v>12</c:v>
                </c:pt>
                <c:pt idx="3">
                  <c:v>20</c:v>
                </c:pt>
              </c:numCache>
            </c:numRef>
          </c:cat>
          <c:val>
            <c:numRef>
              <c:f>Convergenza!$Z$24:$Z$27</c:f>
              <c:numCache>
                <c:formatCode>General</c:formatCode>
                <c:ptCount val="4"/>
                <c:pt idx="0">
                  <c:v>37.15</c:v>
                </c:pt>
                <c:pt idx="1">
                  <c:v>30.88</c:v>
                </c:pt>
                <c:pt idx="2">
                  <c:v>28.55</c:v>
                </c:pt>
                <c:pt idx="3">
                  <c:v>27.35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D43-497E-9CD6-F114C9B87099}"/>
            </c:ext>
          </c:extLst>
        </c:ser>
        <c:ser>
          <c:idx val="2"/>
          <c:order val="2"/>
          <c:tx>
            <c:v>t_3</c:v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numRef>
              <c:f>Convergenza!$Y$20:$Y$23</c:f>
              <c:numCache>
                <c:formatCode>General</c:formatCode>
                <c:ptCount val="4"/>
                <c:pt idx="0">
                  <c:v>2</c:v>
                </c:pt>
                <c:pt idx="1">
                  <c:v>6</c:v>
                </c:pt>
                <c:pt idx="2">
                  <c:v>12</c:v>
                </c:pt>
                <c:pt idx="3">
                  <c:v>20</c:v>
                </c:pt>
              </c:numCache>
            </c:numRef>
          </c:cat>
          <c:val>
            <c:numRef>
              <c:f>Convergenza!$Z$28:$Z$31</c:f>
              <c:numCache>
                <c:formatCode>0.00</c:formatCode>
                <c:ptCount val="4"/>
                <c:pt idx="0" formatCode="General">
                  <c:v>33.369999999999997</c:v>
                </c:pt>
                <c:pt idx="1">
                  <c:v>27.3</c:v>
                </c:pt>
                <c:pt idx="2">
                  <c:v>25.34</c:v>
                </c:pt>
                <c:pt idx="3" formatCode="General">
                  <c:v>24.15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D43-497E-9CD6-F114C9B87099}"/>
            </c:ext>
          </c:extLst>
        </c:ser>
        <c:ser>
          <c:idx val="3"/>
          <c:order val="3"/>
          <c:tx>
            <c:v>t_4</c:v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cat>
            <c:numRef>
              <c:f>Convergenza!$Y$20:$Y$23</c:f>
              <c:numCache>
                <c:formatCode>General</c:formatCode>
                <c:ptCount val="4"/>
                <c:pt idx="0">
                  <c:v>2</c:v>
                </c:pt>
                <c:pt idx="1">
                  <c:v>6</c:v>
                </c:pt>
                <c:pt idx="2">
                  <c:v>12</c:v>
                </c:pt>
                <c:pt idx="3">
                  <c:v>20</c:v>
                </c:pt>
              </c:numCache>
            </c:numRef>
          </c:cat>
          <c:val>
            <c:numRef>
              <c:f>Convergenza!$Z$32:$Z$35</c:f>
              <c:numCache>
                <c:formatCode>General</c:formatCode>
                <c:ptCount val="4"/>
                <c:pt idx="0">
                  <c:v>29.72</c:v>
                </c:pt>
                <c:pt idx="1">
                  <c:v>23.02</c:v>
                </c:pt>
                <c:pt idx="2">
                  <c:v>20.74</c:v>
                </c:pt>
                <c:pt idx="3">
                  <c:v>19.37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8D43-497E-9CD6-F114C9B8709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4321176"/>
        <c:axId val="294315928"/>
      </c:lineChart>
      <c:dateAx>
        <c:axId val="29432117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000" b="0" i="0" u="none" strike="noStrike" baseline="0">
                    <a:effectLst/>
                  </a:rPr>
                  <a:t>NDIV</a:t>
                </a:r>
                <a:endParaRPr lang="it-IT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@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94315928"/>
        <c:crosses val="autoZero"/>
        <c:auto val="0"/>
        <c:lblOffset val="100"/>
        <c:baseTimeUnit val="days"/>
        <c:majorUnit val="2"/>
        <c:majorTimeUnit val="days"/>
      </c:dateAx>
      <c:valAx>
        <c:axId val="294315928"/>
        <c:scaling>
          <c:orientation val="minMax"/>
          <c:max val="45"/>
          <c:min val="1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/>
                  <a:t>ee%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9432117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 sz="1400" b="0" i="0" u="none" strike="noStrike" baseline="0">
                <a:effectLst/>
              </a:rPr>
              <a:t>6L_d</a:t>
            </a:r>
            <a:r>
              <a:rPr lang="it-IT" sz="1400" b="0" i="0" u="none" strike="noStrike" baseline="-25000">
                <a:effectLst/>
              </a:rPr>
              <a:t>t</a:t>
            </a:r>
            <a:r>
              <a:rPr lang="it-IT" sz="1400" b="0" i="0" u="none" strike="noStrike" baseline="0">
                <a:effectLst/>
              </a:rPr>
              <a:t>=4,0mm | E</a:t>
            </a:r>
            <a:r>
              <a:rPr lang="it-IT"/>
              <a:t>rr. en.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t_1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numRef>
              <c:f>Convergenza!$Y$131:$Y$134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4</c:v>
                </c:pt>
                <c:pt idx="3">
                  <c:v>8</c:v>
                </c:pt>
              </c:numCache>
            </c:numRef>
          </c:cat>
          <c:val>
            <c:numRef>
              <c:f>Convergenza!$Z$131:$Z$134</c:f>
              <c:numCache>
                <c:formatCode>0.00</c:formatCode>
                <c:ptCount val="4"/>
                <c:pt idx="0">
                  <c:v>4.76</c:v>
                </c:pt>
                <c:pt idx="1">
                  <c:v>6.32</c:v>
                </c:pt>
                <c:pt idx="2">
                  <c:v>6.57</c:v>
                </c:pt>
                <c:pt idx="3">
                  <c:v>6.49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2EC-4A32-96A7-5258450780C3}"/>
            </c:ext>
          </c:extLst>
        </c:ser>
        <c:ser>
          <c:idx val="1"/>
          <c:order val="1"/>
          <c:tx>
            <c:v>t_2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numRef>
              <c:f>Convergenza!$Y$131:$Y$134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4</c:v>
                </c:pt>
                <c:pt idx="3">
                  <c:v>8</c:v>
                </c:pt>
              </c:numCache>
            </c:numRef>
          </c:cat>
          <c:val>
            <c:numRef>
              <c:f>Convergenza!$Z$136:$Z$139</c:f>
              <c:numCache>
                <c:formatCode>0.00</c:formatCode>
                <c:ptCount val="4"/>
                <c:pt idx="0">
                  <c:v>5.2</c:v>
                </c:pt>
                <c:pt idx="1">
                  <c:v>6.42</c:v>
                </c:pt>
                <c:pt idx="2">
                  <c:v>6.71</c:v>
                </c:pt>
                <c:pt idx="3">
                  <c:v>6.65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2EC-4A32-96A7-5258450780C3}"/>
            </c:ext>
          </c:extLst>
        </c:ser>
        <c:ser>
          <c:idx val="2"/>
          <c:order val="2"/>
          <c:tx>
            <c:v>t_3</c:v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numRef>
              <c:f>Convergenza!$Y$131:$Y$134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4</c:v>
                </c:pt>
                <c:pt idx="3">
                  <c:v>8</c:v>
                </c:pt>
              </c:numCache>
            </c:numRef>
          </c:cat>
          <c:val>
            <c:numRef>
              <c:f>Convergenza!$Z$140:$Z$143</c:f>
              <c:numCache>
                <c:formatCode>0.00</c:formatCode>
                <c:ptCount val="4"/>
                <c:pt idx="0">
                  <c:v>5.56</c:v>
                </c:pt>
                <c:pt idx="1">
                  <c:v>6.44</c:v>
                </c:pt>
                <c:pt idx="2">
                  <c:v>6.75</c:v>
                </c:pt>
                <c:pt idx="3">
                  <c:v>6.79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2EC-4A32-96A7-5258450780C3}"/>
            </c:ext>
          </c:extLst>
        </c:ser>
        <c:ser>
          <c:idx val="3"/>
          <c:order val="3"/>
          <c:tx>
            <c:v>t_4</c:v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cat>
            <c:numRef>
              <c:f>Convergenza!$Y$131:$Y$134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4</c:v>
                </c:pt>
                <c:pt idx="3">
                  <c:v>8</c:v>
                </c:pt>
              </c:numCache>
            </c:numRef>
          </c:cat>
          <c:val>
            <c:numRef>
              <c:f>Convergenza!$Z$144:$Z$147</c:f>
              <c:numCache>
                <c:formatCode>0.00</c:formatCode>
                <c:ptCount val="4"/>
                <c:pt idx="0">
                  <c:v>5.64</c:v>
                </c:pt>
                <c:pt idx="1">
                  <c:v>6.26</c:v>
                </c:pt>
                <c:pt idx="2">
                  <c:v>6.55</c:v>
                </c:pt>
                <c:pt idx="3">
                  <c:v>6.65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F2EC-4A32-96A7-5258450780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4321176"/>
        <c:axId val="294315928"/>
      </c:lineChart>
      <c:dateAx>
        <c:axId val="29432117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000" b="0" i="0" u="none" strike="noStrike" baseline="0">
                    <a:effectLst/>
                  </a:rPr>
                  <a:t>NDIV</a:t>
                </a:r>
                <a:endParaRPr lang="it-IT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@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94315928"/>
        <c:crosses val="autoZero"/>
        <c:auto val="0"/>
        <c:lblOffset val="100"/>
        <c:baseTimeUnit val="days"/>
        <c:majorUnit val="1"/>
        <c:majorTimeUnit val="days"/>
      </c:dateAx>
      <c:valAx>
        <c:axId val="294315928"/>
        <c:scaling>
          <c:orientation val="minMax"/>
          <c:min val="4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/>
                  <a:t>ee%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9432117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 sz="1400" b="0" i="0" u="none" strike="noStrike" baseline="0">
                <a:effectLst/>
              </a:rPr>
              <a:t>6L_d</a:t>
            </a:r>
            <a:r>
              <a:rPr lang="it-IT" sz="1400" b="0" i="0" u="none" strike="noStrike" baseline="-25000">
                <a:effectLst/>
              </a:rPr>
              <a:t>t</a:t>
            </a:r>
            <a:r>
              <a:rPr lang="it-IT" sz="1400" b="0" i="0" u="none" strike="noStrike" baseline="0">
                <a:effectLst/>
              </a:rPr>
              <a:t>=4,0mm | </a:t>
            </a:r>
            <a:r>
              <a:rPr lang="it-IT"/>
              <a:t>Spost. nodo centrale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t_1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numRef>
              <c:f>Convergenza!$Y$131:$Y$134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4</c:v>
                </c:pt>
                <c:pt idx="3">
                  <c:v>8</c:v>
                </c:pt>
              </c:numCache>
            </c:numRef>
          </c:cat>
          <c:val>
            <c:numRef>
              <c:f>Convergenza!$AA$131:$AA$134</c:f>
              <c:numCache>
                <c:formatCode>0.000</c:formatCode>
                <c:ptCount val="4"/>
                <c:pt idx="0">
                  <c:v>9.8770000000000007</c:v>
                </c:pt>
                <c:pt idx="1">
                  <c:v>9.7490000000000006</c:v>
                </c:pt>
                <c:pt idx="2">
                  <c:v>9.73</c:v>
                </c:pt>
                <c:pt idx="3">
                  <c:v>9.6359999999999992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C27-4736-8C15-374770894FAC}"/>
            </c:ext>
          </c:extLst>
        </c:ser>
        <c:ser>
          <c:idx val="1"/>
          <c:order val="1"/>
          <c:tx>
            <c:v>t_2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numRef>
              <c:f>Convergenza!$Y$131:$Y$134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4</c:v>
                </c:pt>
                <c:pt idx="3">
                  <c:v>8</c:v>
                </c:pt>
              </c:numCache>
            </c:numRef>
          </c:cat>
          <c:val>
            <c:numRef>
              <c:f>Convergenza!$AA$136:$AA$139</c:f>
              <c:numCache>
                <c:formatCode>0.000</c:formatCode>
                <c:ptCount val="4"/>
                <c:pt idx="0">
                  <c:v>7.0880000000000001</c:v>
                </c:pt>
                <c:pt idx="1">
                  <c:v>6.9989999999999997</c:v>
                </c:pt>
                <c:pt idx="2">
                  <c:v>6.9870000000000001</c:v>
                </c:pt>
                <c:pt idx="3">
                  <c:v>6.9219999999999997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C27-4736-8C15-374770894FAC}"/>
            </c:ext>
          </c:extLst>
        </c:ser>
        <c:ser>
          <c:idx val="2"/>
          <c:order val="2"/>
          <c:tx>
            <c:v>t_3</c:v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numRef>
              <c:f>Convergenza!$Y$131:$Y$134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4</c:v>
                </c:pt>
                <c:pt idx="3">
                  <c:v>8</c:v>
                </c:pt>
              </c:numCache>
            </c:numRef>
          </c:cat>
          <c:val>
            <c:numRef>
              <c:f>Convergenza!$AA$140:$AA$143</c:f>
              <c:numCache>
                <c:formatCode>0.000</c:formatCode>
                <c:ptCount val="4"/>
                <c:pt idx="0">
                  <c:v>4.8979999999999997</c:v>
                </c:pt>
                <c:pt idx="1">
                  <c:v>4.84</c:v>
                </c:pt>
                <c:pt idx="2">
                  <c:v>4.8339999999999996</c:v>
                </c:pt>
                <c:pt idx="3">
                  <c:v>4.7889999999999997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C27-4736-8C15-374770894FAC}"/>
            </c:ext>
          </c:extLst>
        </c:ser>
        <c:ser>
          <c:idx val="3"/>
          <c:order val="3"/>
          <c:tx>
            <c:v>t_4</c:v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cat>
            <c:numRef>
              <c:f>Convergenza!$Y$131:$Y$134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4</c:v>
                </c:pt>
                <c:pt idx="3">
                  <c:v>8</c:v>
                </c:pt>
              </c:numCache>
            </c:numRef>
          </c:cat>
          <c:val>
            <c:numRef>
              <c:f>Convergenza!$AA$144:$AA$147</c:f>
              <c:numCache>
                <c:formatCode>0.000</c:formatCode>
                <c:ptCount val="4"/>
                <c:pt idx="0">
                  <c:v>3.786</c:v>
                </c:pt>
                <c:pt idx="1">
                  <c:v>3.746</c:v>
                </c:pt>
                <c:pt idx="2">
                  <c:v>3.7410000000000001</c:v>
                </c:pt>
                <c:pt idx="3">
                  <c:v>3.706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DC27-4736-8C15-374770894FA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4321176"/>
        <c:axId val="294315928"/>
      </c:lineChart>
      <c:dateAx>
        <c:axId val="29432117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000" b="0" i="0" u="none" strike="noStrike" baseline="0">
                    <a:effectLst/>
                  </a:rPr>
                  <a:t>NDIV</a:t>
                </a:r>
                <a:endParaRPr lang="it-IT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@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94315928"/>
        <c:crosses val="autoZero"/>
        <c:auto val="0"/>
        <c:lblOffset val="100"/>
        <c:baseTimeUnit val="days"/>
        <c:majorUnit val="1"/>
        <c:majorTimeUnit val="days"/>
      </c:dateAx>
      <c:valAx>
        <c:axId val="294315928"/>
        <c:scaling>
          <c:orientation val="minMax"/>
          <c:min val="3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/>
                  <a:t>u</a:t>
                </a:r>
                <a:r>
                  <a:rPr lang="it-IT" baseline="-25000"/>
                  <a:t>y</a:t>
                </a:r>
                <a:r>
                  <a:rPr lang="it-IT" baseline="0"/>
                  <a:t> (mm)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0.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9432117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 sz="1400" b="0" i="0" u="none" strike="noStrike" baseline="0">
                <a:effectLst/>
              </a:rPr>
              <a:t>6L_d</a:t>
            </a:r>
            <a:r>
              <a:rPr lang="it-IT" sz="1400" b="0" i="0" u="none" strike="noStrike" baseline="-25000">
                <a:effectLst/>
              </a:rPr>
              <a:t>t</a:t>
            </a:r>
            <a:r>
              <a:rPr lang="it-IT" sz="1400" b="0" i="0" u="none" strike="noStrike" baseline="0">
                <a:effectLst/>
              </a:rPr>
              <a:t>=4,0mm | </a:t>
            </a:r>
            <a:r>
              <a:rPr lang="it-IT"/>
              <a:t>T.eqv. vicino nodo centrale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t_1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numRef>
              <c:f>Convergenza!$Y$131:$Y$134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4</c:v>
                </c:pt>
                <c:pt idx="3">
                  <c:v>8</c:v>
                </c:pt>
              </c:numCache>
            </c:numRef>
          </c:cat>
          <c:val>
            <c:numRef>
              <c:f>Convergenza!$AB$131:$AB$134</c:f>
              <c:numCache>
                <c:formatCode>0.00</c:formatCode>
                <c:ptCount val="4"/>
                <c:pt idx="0">
                  <c:v>44.86</c:v>
                </c:pt>
                <c:pt idx="1">
                  <c:v>48.69</c:v>
                </c:pt>
                <c:pt idx="2">
                  <c:v>53.47</c:v>
                </c:pt>
                <c:pt idx="3">
                  <c:v>53.51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A0C-4D36-9EDD-452DDA3F4D66}"/>
            </c:ext>
          </c:extLst>
        </c:ser>
        <c:ser>
          <c:idx val="1"/>
          <c:order val="1"/>
          <c:tx>
            <c:v>t_2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numRef>
              <c:f>Convergenza!$Y$131:$Y$134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4</c:v>
                </c:pt>
                <c:pt idx="3">
                  <c:v>8</c:v>
                </c:pt>
              </c:numCache>
            </c:numRef>
          </c:cat>
          <c:val>
            <c:numRef>
              <c:f>Convergenza!$AB$136:$AB$139</c:f>
              <c:numCache>
                <c:formatCode>0.00</c:formatCode>
                <c:ptCount val="4"/>
                <c:pt idx="0">
                  <c:v>34</c:v>
                </c:pt>
                <c:pt idx="1">
                  <c:v>35.83</c:v>
                </c:pt>
                <c:pt idx="2">
                  <c:v>38.200000000000003</c:v>
                </c:pt>
                <c:pt idx="3">
                  <c:v>38.11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A0C-4D36-9EDD-452DDA3F4D66}"/>
            </c:ext>
          </c:extLst>
        </c:ser>
        <c:ser>
          <c:idx val="2"/>
          <c:order val="2"/>
          <c:tx>
            <c:v>t_3</c:v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numRef>
              <c:f>Convergenza!$Y$131:$Y$134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4</c:v>
                </c:pt>
                <c:pt idx="3">
                  <c:v>8</c:v>
                </c:pt>
              </c:numCache>
            </c:numRef>
          </c:cat>
          <c:val>
            <c:numRef>
              <c:f>Convergenza!$AB$140:$AB$143</c:f>
              <c:numCache>
                <c:formatCode>0.00</c:formatCode>
                <c:ptCount val="4"/>
                <c:pt idx="0">
                  <c:v>25.32</c:v>
                </c:pt>
                <c:pt idx="1">
                  <c:v>26.36</c:v>
                </c:pt>
                <c:pt idx="2">
                  <c:v>27.48</c:v>
                </c:pt>
                <c:pt idx="3">
                  <c:v>27.36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A0C-4D36-9EDD-452DDA3F4D66}"/>
            </c:ext>
          </c:extLst>
        </c:ser>
        <c:ser>
          <c:idx val="3"/>
          <c:order val="3"/>
          <c:tx>
            <c:v>t_4</c:v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cat>
            <c:numRef>
              <c:f>Convergenza!$Y$131:$Y$134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4</c:v>
                </c:pt>
                <c:pt idx="3">
                  <c:v>8</c:v>
                </c:pt>
              </c:numCache>
            </c:numRef>
          </c:cat>
          <c:val>
            <c:numRef>
              <c:f>Convergenza!$AB$144:$AB$147</c:f>
              <c:numCache>
                <c:formatCode>0.00</c:formatCode>
                <c:ptCount val="4"/>
                <c:pt idx="0">
                  <c:v>20.6</c:v>
                </c:pt>
                <c:pt idx="1">
                  <c:v>21.35</c:v>
                </c:pt>
                <c:pt idx="2">
                  <c:v>22.04</c:v>
                </c:pt>
                <c:pt idx="3">
                  <c:v>21.92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FA0C-4D36-9EDD-452DDA3F4D6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4321176"/>
        <c:axId val="294315928"/>
      </c:lineChart>
      <c:dateAx>
        <c:axId val="29432117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000" b="0" i="0" u="none" strike="noStrike" baseline="0">
                    <a:effectLst/>
                  </a:rPr>
                  <a:t>NDIV</a:t>
                </a:r>
                <a:endParaRPr lang="it-IT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@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94315928"/>
        <c:crosses val="autoZero"/>
        <c:auto val="0"/>
        <c:lblOffset val="100"/>
        <c:baseTimeUnit val="days"/>
        <c:majorUnit val="1"/>
        <c:majorTimeUnit val="days"/>
      </c:dateAx>
      <c:valAx>
        <c:axId val="294315928"/>
        <c:scaling>
          <c:orientation val="minMax"/>
          <c:min val="2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l-GR"/>
                  <a:t>σ</a:t>
                </a:r>
                <a:r>
                  <a:rPr lang="it-IT" baseline="-25000"/>
                  <a:t>eq</a:t>
                </a:r>
                <a:r>
                  <a:rPr lang="it-IT" baseline="0"/>
                  <a:t> (MPa)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9432117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 sz="1400" b="0" i="0" u="none" strike="noStrike" baseline="0">
                <a:effectLst/>
              </a:rPr>
              <a:t>8L_d</a:t>
            </a:r>
            <a:r>
              <a:rPr lang="it-IT" sz="1400" b="0" i="0" u="none" strike="noStrike" baseline="-25000">
                <a:effectLst/>
              </a:rPr>
              <a:t>t</a:t>
            </a:r>
            <a:r>
              <a:rPr lang="it-IT" sz="1400" b="0" i="0" u="none" strike="noStrike" baseline="0">
                <a:effectLst/>
              </a:rPr>
              <a:t>=3,0mm | E</a:t>
            </a:r>
            <a:r>
              <a:rPr lang="it-IT"/>
              <a:t>rr. en.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t_1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numRef>
              <c:f>Convergenza!$G$154:$G$157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4</c:v>
                </c:pt>
                <c:pt idx="3">
                  <c:v>8</c:v>
                </c:pt>
              </c:numCache>
            </c:numRef>
          </c:cat>
          <c:val>
            <c:numRef>
              <c:f>Convergenza!$H$154:$H$157</c:f>
              <c:numCache>
                <c:formatCode>0.00</c:formatCode>
                <c:ptCount val="4"/>
                <c:pt idx="0">
                  <c:v>4.32</c:v>
                </c:pt>
                <c:pt idx="1">
                  <c:v>5.38</c:v>
                </c:pt>
                <c:pt idx="2">
                  <c:v>5.33</c:v>
                </c:pt>
                <c:pt idx="3">
                  <c:v>5.15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664-4FBD-8B41-9539DD01F089}"/>
            </c:ext>
          </c:extLst>
        </c:ser>
        <c:ser>
          <c:idx val="1"/>
          <c:order val="1"/>
          <c:tx>
            <c:v>t_2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numRef>
              <c:f>Convergenza!$G$154:$G$157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4</c:v>
                </c:pt>
                <c:pt idx="3">
                  <c:v>8</c:v>
                </c:pt>
              </c:numCache>
            </c:numRef>
          </c:cat>
          <c:val>
            <c:numRef>
              <c:f>Convergenza!$H$158:$H$161</c:f>
              <c:numCache>
                <c:formatCode>0.00</c:formatCode>
                <c:ptCount val="4"/>
                <c:pt idx="0">
                  <c:v>4.29</c:v>
                </c:pt>
                <c:pt idx="1">
                  <c:v>5.08</c:v>
                </c:pt>
                <c:pt idx="2">
                  <c:v>5.19</c:v>
                </c:pt>
                <c:pt idx="3">
                  <c:v>5.13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664-4FBD-8B41-9539DD01F089}"/>
            </c:ext>
          </c:extLst>
        </c:ser>
        <c:ser>
          <c:idx val="2"/>
          <c:order val="2"/>
          <c:tx>
            <c:v>t_3</c:v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numRef>
              <c:f>Convergenza!$G$154:$G$157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4</c:v>
                </c:pt>
                <c:pt idx="3">
                  <c:v>8</c:v>
                </c:pt>
              </c:numCache>
            </c:numRef>
          </c:cat>
          <c:val>
            <c:numRef>
              <c:f>Convergenza!$H$162:$H$165</c:f>
              <c:numCache>
                <c:formatCode>0.00</c:formatCode>
                <c:ptCount val="4"/>
                <c:pt idx="0">
                  <c:v>4.29</c:v>
                </c:pt>
                <c:pt idx="1">
                  <c:v>4.8</c:v>
                </c:pt>
                <c:pt idx="2">
                  <c:v>4.96</c:v>
                </c:pt>
                <c:pt idx="3">
                  <c:v>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664-4FBD-8B41-9539DD01F089}"/>
            </c:ext>
          </c:extLst>
        </c:ser>
        <c:ser>
          <c:idx val="3"/>
          <c:order val="3"/>
          <c:tx>
            <c:v>t_4</c:v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cat>
            <c:numRef>
              <c:f>Convergenza!$G$154:$G$157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4</c:v>
                </c:pt>
                <c:pt idx="3">
                  <c:v>8</c:v>
                </c:pt>
              </c:numCache>
            </c:numRef>
          </c:cat>
          <c:val>
            <c:numRef>
              <c:f>Convergenza!$H$166:$H$169</c:f>
              <c:numCache>
                <c:formatCode>0.00</c:formatCode>
                <c:ptCount val="4"/>
                <c:pt idx="0">
                  <c:v>4.34</c:v>
                </c:pt>
                <c:pt idx="1">
                  <c:v>4.68</c:v>
                </c:pt>
                <c:pt idx="2">
                  <c:v>4.79</c:v>
                </c:pt>
                <c:pt idx="3">
                  <c:v>4.8099999999999996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8664-4FBD-8B41-9539DD01F08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4321176"/>
        <c:axId val="294315928"/>
      </c:lineChart>
      <c:dateAx>
        <c:axId val="29432117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000" b="0" i="0" u="none" strike="noStrike" baseline="0">
                    <a:effectLst/>
                  </a:rPr>
                  <a:t>NDIV</a:t>
                </a:r>
                <a:endParaRPr lang="it-IT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@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94315928"/>
        <c:crosses val="autoZero"/>
        <c:auto val="0"/>
        <c:lblOffset val="100"/>
        <c:baseTimeUnit val="days"/>
        <c:majorUnit val="1"/>
        <c:majorTimeUnit val="days"/>
      </c:dateAx>
      <c:valAx>
        <c:axId val="294315928"/>
        <c:scaling>
          <c:orientation val="minMax"/>
          <c:min val="4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/>
                  <a:t>ee%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9432117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 sz="1400" b="0" i="0" u="none" strike="noStrike" baseline="0">
                <a:effectLst/>
              </a:rPr>
              <a:t>8L_d</a:t>
            </a:r>
            <a:r>
              <a:rPr lang="it-IT" sz="1400" b="0" i="0" u="none" strike="noStrike" baseline="-25000">
                <a:effectLst/>
              </a:rPr>
              <a:t>t</a:t>
            </a:r>
            <a:r>
              <a:rPr lang="it-IT" sz="1400" b="0" i="0" u="none" strike="noStrike" baseline="0">
                <a:effectLst/>
              </a:rPr>
              <a:t>=3,0mm | </a:t>
            </a:r>
            <a:r>
              <a:rPr lang="it-IT"/>
              <a:t>Spost. nodo centrale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t_1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numRef>
              <c:f>Convergenza!$G$154:$G$157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4</c:v>
                </c:pt>
                <c:pt idx="3">
                  <c:v>8</c:v>
                </c:pt>
              </c:numCache>
            </c:numRef>
          </c:cat>
          <c:val>
            <c:numRef>
              <c:f>Convergenza!$I$154:$I$157</c:f>
              <c:numCache>
                <c:formatCode>0.000</c:formatCode>
                <c:ptCount val="4"/>
                <c:pt idx="0">
                  <c:v>23.236000000000001</c:v>
                </c:pt>
                <c:pt idx="1">
                  <c:v>23.071999999999999</c:v>
                </c:pt>
                <c:pt idx="2">
                  <c:v>22.579000000000001</c:v>
                </c:pt>
                <c:pt idx="3">
                  <c:v>22.777000000000001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939-42BA-AF52-6DD46776142C}"/>
            </c:ext>
          </c:extLst>
        </c:ser>
        <c:ser>
          <c:idx val="1"/>
          <c:order val="1"/>
          <c:tx>
            <c:v>t_2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numRef>
              <c:f>Convergenza!$G$154:$G$157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4</c:v>
                </c:pt>
                <c:pt idx="3">
                  <c:v>8</c:v>
                </c:pt>
              </c:numCache>
            </c:numRef>
          </c:cat>
          <c:val>
            <c:numRef>
              <c:f>Convergenza!$I$158:$I$161</c:f>
              <c:numCache>
                <c:formatCode>0.000</c:formatCode>
                <c:ptCount val="4"/>
                <c:pt idx="0">
                  <c:v>16.678000000000001</c:v>
                </c:pt>
                <c:pt idx="1">
                  <c:v>16.562000000000001</c:v>
                </c:pt>
                <c:pt idx="2">
                  <c:v>16.209</c:v>
                </c:pt>
                <c:pt idx="3">
                  <c:v>16.350999999999999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939-42BA-AF52-6DD46776142C}"/>
            </c:ext>
          </c:extLst>
        </c:ser>
        <c:ser>
          <c:idx val="2"/>
          <c:order val="2"/>
          <c:tx>
            <c:v>t_3</c:v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numRef>
              <c:f>Convergenza!$G$154:$G$157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4</c:v>
                </c:pt>
                <c:pt idx="3">
                  <c:v>8</c:v>
                </c:pt>
              </c:numCache>
            </c:numRef>
          </c:cat>
          <c:val>
            <c:numRef>
              <c:f>Convergenza!$I$162:$I$165</c:f>
              <c:numCache>
                <c:formatCode>0.000</c:formatCode>
                <c:ptCount val="4"/>
                <c:pt idx="0">
                  <c:v>11.545999999999999</c:v>
                </c:pt>
                <c:pt idx="1">
                  <c:v>11.471</c:v>
                </c:pt>
                <c:pt idx="2">
                  <c:v>11.227</c:v>
                </c:pt>
                <c:pt idx="3">
                  <c:v>11.326000000000001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B939-42BA-AF52-6DD46776142C}"/>
            </c:ext>
          </c:extLst>
        </c:ser>
        <c:ser>
          <c:idx val="3"/>
          <c:order val="3"/>
          <c:tx>
            <c:v>t_4</c:v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cat>
            <c:numRef>
              <c:f>Convergenza!$G$154:$G$157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4</c:v>
                </c:pt>
                <c:pt idx="3">
                  <c:v>8</c:v>
                </c:pt>
              </c:numCache>
            </c:numRef>
          </c:cat>
          <c:val>
            <c:numRef>
              <c:f>Convergenza!$I$166:$I$169</c:f>
              <c:numCache>
                <c:formatCode>0.000</c:formatCode>
                <c:ptCount val="4"/>
                <c:pt idx="0">
                  <c:v>8.9459999999999997</c:v>
                </c:pt>
                <c:pt idx="1">
                  <c:v>8.8930000000000007</c:v>
                </c:pt>
                <c:pt idx="2">
                  <c:v>8.7029999999999994</c:v>
                </c:pt>
                <c:pt idx="3">
                  <c:v>8.7789999999999999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B939-42BA-AF52-6DD46776142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4321176"/>
        <c:axId val="294315928"/>
      </c:lineChart>
      <c:dateAx>
        <c:axId val="29432117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000" b="0" i="0" u="none" strike="noStrike" baseline="0">
                    <a:effectLst/>
                  </a:rPr>
                  <a:t>NDIV</a:t>
                </a:r>
                <a:endParaRPr lang="it-IT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@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94315928"/>
        <c:crosses val="autoZero"/>
        <c:auto val="0"/>
        <c:lblOffset val="100"/>
        <c:baseTimeUnit val="days"/>
        <c:majorUnit val="1"/>
        <c:majorTimeUnit val="days"/>
      </c:dateAx>
      <c:valAx>
        <c:axId val="294315928"/>
        <c:scaling>
          <c:orientation val="minMax"/>
          <c:min val="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/>
                  <a:t>u</a:t>
                </a:r>
                <a:r>
                  <a:rPr lang="it-IT" baseline="-25000"/>
                  <a:t>y</a:t>
                </a:r>
                <a:r>
                  <a:rPr lang="it-IT" baseline="0"/>
                  <a:t> (mm)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0.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9432117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 sz="1400" b="0" i="0" u="none" strike="noStrike" baseline="0">
                <a:effectLst/>
              </a:rPr>
              <a:t>8L_d</a:t>
            </a:r>
            <a:r>
              <a:rPr lang="it-IT" sz="1400" b="0" i="0" u="none" strike="noStrike" baseline="-25000">
                <a:effectLst/>
              </a:rPr>
              <a:t>t</a:t>
            </a:r>
            <a:r>
              <a:rPr lang="it-IT" sz="1400" b="0" i="0" u="none" strike="noStrike" baseline="0">
                <a:effectLst/>
              </a:rPr>
              <a:t>=3,0mm | </a:t>
            </a:r>
            <a:r>
              <a:rPr lang="it-IT"/>
              <a:t>T.eqv. vicino nodo centrale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t_1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numRef>
              <c:f>Convergenza!$G$154:$G$157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4</c:v>
                </c:pt>
                <c:pt idx="3">
                  <c:v>8</c:v>
                </c:pt>
              </c:numCache>
            </c:numRef>
          </c:cat>
          <c:val>
            <c:numRef>
              <c:f>Convergenza!$J$154:$J$157</c:f>
              <c:numCache>
                <c:formatCode>0.00</c:formatCode>
                <c:ptCount val="4"/>
                <c:pt idx="0">
                  <c:v>61.04</c:v>
                </c:pt>
                <c:pt idx="1">
                  <c:v>64.599999999999994</c:v>
                </c:pt>
                <c:pt idx="2">
                  <c:v>64.02</c:v>
                </c:pt>
                <c:pt idx="3">
                  <c:v>66.010000000000005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4F6-4FF1-9A1F-05BF16B569C2}"/>
            </c:ext>
          </c:extLst>
        </c:ser>
        <c:ser>
          <c:idx val="1"/>
          <c:order val="1"/>
          <c:tx>
            <c:v>t_2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numRef>
              <c:f>Convergenza!$G$154:$G$157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4</c:v>
                </c:pt>
                <c:pt idx="3">
                  <c:v>8</c:v>
                </c:pt>
              </c:numCache>
            </c:numRef>
          </c:cat>
          <c:val>
            <c:numRef>
              <c:f>Convergenza!$J$158:$J$161</c:f>
              <c:numCache>
                <c:formatCode>0.00</c:formatCode>
                <c:ptCount val="4"/>
                <c:pt idx="0">
                  <c:v>46.47</c:v>
                </c:pt>
                <c:pt idx="1">
                  <c:v>48.43</c:v>
                </c:pt>
                <c:pt idx="2">
                  <c:v>47.78</c:v>
                </c:pt>
                <c:pt idx="3">
                  <c:v>48.95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4F6-4FF1-9A1F-05BF16B569C2}"/>
            </c:ext>
          </c:extLst>
        </c:ser>
        <c:ser>
          <c:idx val="2"/>
          <c:order val="2"/>
          <c:tx>
            <c:v>t_3</c:v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numRef>
              <c:f>Convergenza!$G$154:$G$157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4</c:v>
                </c:pt>
                <c:pt idx="3">
                  <c:v>8</c:v>
                </c:pt>
              </c:numCache>
            </c:numRef>
          </c:cat>
          <c:val>
            <c:numRef>
              <c:f>Convergenza!$J$162:$J$165</c:f>
              <c:numCache>
                <c:formatCode>0.00</c:formatCode>
                <c:ptCount val="4"/>
                <c:pt idx="0">
                  <c:v>34.53</c:v>
                </c:pt>
                <c:pt idx="1">
                  <c:v>35.78</c:v>
                </c:pt>
                <c:pt idx="2">
                  <c:v>35.229999999999997</c:v>
                </c:pt>
                <c:pt idx="3">
                  <c:v>35.93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B4F6-4FF1-9A1F-05BF16B569C2}"/>
            </c:ext>
          </c:extLst>
        </c:ser>
        <c:ser>
          <c:idx val="3"/>
          <c:order val="3"/>
          <c:tx>
            <c:v>t_4</c:v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cat>
            <c:numRef>
              <c:f>Convergenza!$G$154:$G$157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4</c:v>
                </c:pt>
                <c:pt idx="3">
                  <c:v>8</c:v>
                </c:pt>
              </c:numCache>
            </c:numRef>
          </c:cat>
          <c:val>
            <c:numRef>
              <c:f>Convergenza!$J$166:$J$169</c:f>
              <c:numCache>
                <c:formatCode>0.00</c:formatCode>
                <c:ptCount val="4"/>
                <c:pt idx="0">
                  <c:v>27.97</c:v>
                </c:pt>
                <c:pt idx="1">
                  <c:v>28.88</c:v>
                </c:pt>
                <c:pt idx="2">
                  <c:v>28.41</c:v>
                </c:pt>
                <c:pt idx="3">
                  <c:v>28.91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B4F6-4FF1-9A1F-05BF16B569C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4321176"/>
        <c:axId val="294315928"/>
      </c:lineChart>
      <c:dateAx>
        <c:axId val="29432117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000" b="0" i="0" u="none" strike="noStrike" baseline="0">
                    <a:effectLst/>
                  </a:rPr>
                  <a:t>NDIV</a:t>
                </a:r>
                <a:endParaRPr lang="it-IT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@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94315928"/>
        <c:crosses val="autoZero"/>
        <c:auto val="0"/>
        <c:lblOffset val="100"/>
        <c:baseTimeUnit val="days"/>
        <c:majorUnit val="1"/>
        <c:majorTimeUnit val="days"/>
      </c:dateAx>
      <c:valAx>
        <c:axId val="294315928"/>
        <c:scaling>
          <c:orientation val="minMax"/>
          <c:min val="2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l-GR"/>
                  <a:t>σ</a:t>
                </a:r>
                <a:r>
                  <a:rPr lang="it-IT" baseline="-25000"/>
                  <a:t>eq</a:t>
                </a:r>
                <a:r>
                  <a:rPr lang="it-IT" baseline="0"/>
                  <a:t> (MPa)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9432117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4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 sz="1400" b="0" i="0" u="none" strike="noStrike" baseline="0">
                <a:effectLst/>
              </a:rPr>
              <a:t>8L_d</a:t>
            </a:r>
            <a:r>
              <a:rPr lang="it-IT" sz="1400" b="0" i="0" u="none" strike="noStrike" baseline="-25000">
                <a:effectLst/>
              </a:rPr>
              <a:t>t</a:t>
            </a:r>
            <a:r>
              <a:rPr lang="it-IT" sz="1400" b="0" i="0" u="none" strike="noStrike" baseline="0">
                <a:effectLst/>
              </a:rPr>
              <a:t>=3,5mm | E</a:t>
            </a:r>
            <a:r>
              <a:rPr lang="it-IT"/>
              <a:t>rr. en.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t_1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numRef>
              <c:f>Convergenza!$P$154:$P$157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4</c:v>
                </c:pt>
                <c:pt idx="3">
                  <c:v>8</c:v>
                </c:pt>
              </c:numCache>
            </c:numRef>
          </c:cat>
          <c:val>
            <c:numRef>
              <c:f>Convergenza!$Q$154:$Q$157</c:f>
              <c:numCache>
                <c:formatCode>0.00</c:formatCode>
                <c:ptCount val="4"/>
                <c:pt idx="0">
                  <c:v>4.1500000000000004</c:v>
                </c:pt>
                <c:pt idx="1">
                  <c:v>5.29</c:v>
                </c:pt>
                <c:pt idx="2" formatCode="General">
                  <c:v>5.27</c:v>
                </c:pt>
                <c:pt idx="3">
                  <c:v>5.0999999999999996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3FA-4C45-98E6-574758EA1880}"/>
            </c:ext>
          </c:extLst>
        </c:ser>
        <c:ser>
          <c:idx val="1"/>
          <c:order val="1"/>
          <c:tx>
            <c:v>t_2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numRef>
              <c:f>Convergenza!$P$154:$P$157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4</c:v>
                </c:pt>
                <c:pt idx="3">
                  <c:v>8</c:v>
                </c:pt>
              </c:numCache>
            </c:numRef>
          </c:cat>
          <c:val>
            <c:numRef>
              <c:f>Convergenza!$Q$158:$Q$161</c:f>
              <c:numCache>
                <c:formatCode>0.00</c:formatCode>
                <c:ptCount val="4"/>
                <c:pt idx="0">
                  <c:v>4.16</c:v>
                </c:pt>
                <c:pt idx="1">
                  <c:v>5.08</c:v>
                </c:pt>
                <c:pt idx="2">
                  <c:v>5.21</c:v>
                </c:pt>
                <c:pt idx="3">
                  <c:v>5.13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3FA-4C45-98E6-574758EA1880}"/>
            </c:ext>
          </c:extLst>
        </c:ser>
        <c:ser>
          <c:idx val="2"/>
          <c:order val="2"/>
          <c:tx>
            <c:v>t_3</c:v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numRef>
              <c:f>Convergenza!$P$154:$P$157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4</c:v>
                </c:pt>
                <c:pt idx="3">
                  <c:v>8</c:v>
                </c:pt>
              </c:numCache>
            </c:numRef>
          </c:cat>
          <c:val>
            <c:numRef>
              <c:f>Convergenza!$Q$162:$Q$165</c:f>
              <c:numCache>
                <c:formatCode>0.00</c:formatCode>
                <c:ptCount val="4"/>
                <c:pt idx="0">
                  <c:v>4.18</c:v>
                </c:pt>
                <c:pt idx="1">
                  <c:v>4.8499999999999996</c:v>
                </c:pt>
                <c:pt idx="2">
                  <c:v>5.0599999999999996</c:v>
                </c:pt>
                <c:pt idx="3">
                  <c:v>5.1100000000000003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B3FA-4C45-98E6-574758EA1880}"/>
            </c:ext>
          </c:extLst>
        </c:ser>
        <c:ser>
          <c:idx val="3"/>
          <c:order val="3"/>
          <c:tx>
            <c:v>t_4</c:v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cat>
            <c:numRef>
              <c:f>Convergenza!$P$154:$P$157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4</c:v>
                </c:pt>
                <c:pt idx="3">
                  <c:v>8</c:v>
                </c:pt>
              </c:numCache>
            </c:numRef>
          </c:cat>
          <c:val>
            <c:numRef>
              <c:f>Convergenza!$Q$166:$Q$169</c:f>
              <c:numCache>
                <c:formatCode>0.00</c:formatCode>
                <c:ptCount val="4"/>
                <c:pt idx="0">
                  <c:v>4.17</c:v>
                </c:pt>
                <c:pt idx="1">
                  <c:v>4.66</c:v>
                </c:pt>
                <c:pt idx="2">
                  <c:v>4.87</c:v>
                </c:pt>
                <c:pt idx="3">
                  <c:v>4.9400000000000004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B3FA-4C45-98E6-574758EA188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4321176"/>
        <c:axId val="294315928"/>
      </c:lineChart>
      <c:dateAx>
        <c:axId val="29432117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000" b="0" i="0" u="none" strike="noStrike" baseline="0">
                    <a:effectLst/>
                  </a:rPr>
                  <a:t>NDIV</a:t>
                </a:r>
                <a:endParaRPr lang="it-IT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@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94315928"/>
        <c:crosses val="autoZero"/>
        <c:auto val="0"/>
        <c:lblOffset val="100"/>
        <c:baseTimeUnit val="days"/>
        <c:majorUnit val="1"/>
        <c:majorTimeUnit val="days"/>
      </c:dateAx>
      <c:valAx>
        <c:axId val="294315928"/>
        <c:scaling>
          <c:orientation val="minMax"/>
          <c:max val="5.6"/>
          <c:min val="4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/>
                  <a:t>ee%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9432117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4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 sz="1400" b="0" i="0" u="none" strike="noStrike" baseline="0">
                <a:effectLst/>
              </a:rPr>
              <a:t>8L_d</a:t>
            </a:r>
            <a:r>
              <a:rPr lang="it-IT" sz="1400" b="0" i="0" u="none" strike="noStrike" baseline="-25000">
                <a:effectLst/>
              </a:rPr>
              <a:t>t</a:t>
            </a:r>
            <a:r>
              <a:rPr lang="it-IT" sz="1400" b="0" i="0" u="none" strike="noStrike" baseline="0">
                <a:effectLst/>
              </a:rPr>
              <a:t>=3,5mm | </a:t>
            </a:r>
            <a:r>
              <a:rPr lang="it-IT"/>
              <a:t>Spost. nodo centrale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t_1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numRef>
              <c:f>Convergenza!$P$154:$P$157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4</c:v>
                </c:pt>
                <c:pt idx="3">
                  <c:v>8</c:v>
                </c:pt>
              </c:numCache>
            </c:numRef>
          </c:cat>
          <c:val>
            <c:numRef>
              <c:f>Convergenza!$R$154:$R$157</c:f>
              <c:numCache>
                <c:formatCode>0.000</c:formatCode>
                <c:ptCount val="4"/>
                <c:pt idx="0">
                  <c:v>22.809000000000001</c:v>
                </c:pt>
                <c:pt idx="1">
                  <c:v>22.645</c:v>
                </c:pt>
                <c:pt idx="2">
                  <c:v>22.16</c:v>
                </c:pt>
                <c:pt idx="3">
                  <c:v>22.35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671-4165-9F9D-BE823B1A4D15}"/>
            </c:ext>
          </c:extLst>
        </c:ser>
        <c:ser>
          <c:idx val="1"/>
          <c:order val="1"/>
          <c:tx>
            <c:v>t_2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numRef>
              <c:f>Convergenza!$P$154:$P$157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4</c:v>
                </c:pt>
                <c:pt idx="3">
                  <c:v>8</c:v>
                </c:pt>
              </c:numCache>
            </c:numRef>
          </c:cat>
          <c:val>
            <c:numRef>
              <c:f>Convergenza!$R$158:$R$161</c:f>
              <c:numCache>
                <c:formatCode>0.000</c:formatCode>
                <c:ptCount val="4"/>
                <c:pt idx="0">
                  <c:v>16.260999999999999</c:v>
                </c:pt>
                <c:pt idx="1">
                  <c:v>16.143000000000001</c:v>
                </c:pt>
                <c:pt idx="2">
                  <c:v>15.798</c:v>
                </c:pt>
                <c:pt idx="3">
                  <c:v>15.938000000000001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671-4165-9F9D-BE823B1A4D15}"/>
            </c:ext>
          </c:extLst>
        </c:ser>
        <c:ser>
          <c:idx val="2"/>
          <c:order val="2"/>
          <c:tx>
            <c:v>t_3</c:v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numRef>
              <c:f>Convergenza!$P$154:$P$157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4</c:v>
                </c:pt>
                <c:pt idx="3">
                  <c:v>8</c:v>
                </c:pt>
              </c:numCache>
            </c:numRef>
          </c:cat>
          <c:val>
            <c:numRef>
              <c:f>Convergenza!$R$162:$R$165</c:f>
              <c:numCache>
                <c:formatCode>0.000</c:formatCode>
                <c:ptCount val="4"/>
                <c:pt idx="0">
                  <c:v>11.14</c:v>
                </c:pt>
                <c:pt idx="1">
                  <c:v>11.063000000000001</c:v>
                </c:pt>
                <c:pt idx="2">
                  <c:v>10.827999999999999</c:v>
                </c:pt>
                <c:pt idx="3">
                  <c:v>10.923999999999999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671-4165-9F9D-BE823B1A4D15}"/>
            </c:ext>
          </c:extLst>
        </c:ser>
        <c:ser>
          <c:idx val="3"/>
          <c:order val="3"/>
          <c:tx>
            <c:v>t_4</c:v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cat>
            <c:numRef>
              <c:f>Convergenza!$P$154:$P$157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4</c:v>
                </c:pt>
                <c:pt idx="3">
                  <c:v>8</c:v>
                </c:pt>
              </c:numCache>
            </c:numRef>
          </c:cat>
          <c:val>
            <c:numRef>
              <c:f>Convergenza!$R$166:$R$169</c:f>
              <c:numCache>
                <c:formatCode>0.000</c:formatCode>
                <c:ptCount val="4"/>
                <c:pt idx="0">
                  <c:v>8.5540000000000003</c:v>
                </c:pt>
                <c:pt idx="1">
                  <c:v>8.4990000000000006</c:v>
                </c:pt>
                <c:pt idx="2">
                  <c:v>8.3179999999999996</c:v>
                </c:pt>
                <c:pt idx="3">
                  <c:v>8.3919999999999995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8671-4165-9F9D-BE823B1A4D1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4321176"/>
        <c:axId val="294315928"/>
      </c:lineChart>
      <c:dateAx>
        <c:axId val="29432117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000" b="0" i="0" u="none" strike="noStrike" baseline="0">
                    <a:effectLst/>
                  </a:rPr>
                  <a:t>NDIV</a:t>
                </a:r>
                <a:endParaRPr lang="it-IT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@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94315928"/>
        <c:crosses val="autoZero"/>
        <c:auto val="0"/>
        <c:lblOffset val="100"/>
        <c:baseTimeUnit val="days"/>
        <c:majorUnit val="1"/>
        <c:majorTimeUnit val="days"/>
      </c:dateAx>
      <c:valAx>
        <c:axId val="294315928"/>
        <c:scaling>
          <c:orientation val="minMax"/>
          <c:min val="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/>
                  <a:t>u</a:t>
                </a:r>
                <a:r>
                  <a:rPr lang="it-IT" baseline="-25000"/>
                  <a:t>y</a:t>
                </a:r>
                <a:r>
                  <a:rPr lang="it-IT" baseline="0"/>
                  <a:t> (mm)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0.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9432117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4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 sz="1400" b="0" i="0" u="none" strike="noStrike" baseline="0">
                <a:effectLst/>
              </a:rPr>
              <a:t>8L_d</a:t>
            </a:r>
            <a:r>
              <a:rPr lang="it-IT" sz="1400" b="0" i="0" u="none" strike="noStrike" baseline="-25000">
                <a:effectLst/>
              </a:rPr>
              <a:t>t</a:t>
            </a:r>
            <a:r>
              <a:rPr lang="it-IT" sz="1400" b="0" i="0" u="none" strike="noStrike" baseline="0">
                <a:effectLst/>
              </a:rPr>
              <a:t>=3,5mm | </a:t>
            </a:r>
            <a:r>
              <a:rPr lang="it-IT"/>
              <a:t>T.eqv. vicino nodo centrale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t_1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numRef>
              <c:f>Convergenza!$P$154:$P$157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4</c:v>
                </c:pt>
                <c:pt idx="3">
                  <c:v>8</c:v>
                </c:pt>
              </c:numCache>
            </c:numRef>
          </c:cat>
          <c:val>
            <c:numRef>
              <c:f>Convergenza!$S$154:$S$157</c:f>
              <c:numCache>
                <c:formatCode>0.00</c:formatCode>
                <c:ptCount val="4"/>
                <c:pt idx="0">
                  <c:v>59.63</c:v>
                </c:pt>
                <c:pt idx="1">
                  <c:v>63.11</c:v>
                </c:pt>
                <c:pt idx="2" formatCode="General">
                  <c:v>62.56</c:v>
                </c:pt>
                <c:pt idx="3">
                  <c:v>64.5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A5F-4E42-9ADD-B5D1A4701C50}"/>
            </c:ext>
          </c:extLst>
        </c:ser>
        <c:ser>
          <c:idx val="1"/>
          <c:order val="1"/>
          <c:tx>
            <c:v>t_2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numRef>
              <c:f>Convergenza!$P$154:$P$157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4</c:v>
                </c:pt>
                <c:pt idx="3">
                  <c:v>8</c:v>
                </c:pt>
              </c:numCache>
            </c:numRef>
          </c:cat>
          <c:val>
            <c:numRef>
              <c:f>Convergenza!$S$158:$S$161</c:f>
              <c:numCache>
                <c:formatCode>0.00</c:formatCode>
                <c:ptCount val="4"/>
                <c:pt idx="0">
                  <c:v>44.95</c:v>
                </c:pt>
                <c:pt idx="1">
                  <c:v>46.76</c:v>
                </c:pt>
                <c:pt idx="2">
                  <c:v>46.14</c:v>
                </c:pt>
                <c:pt idx="3">
                  <c:v>47.27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A5F-4E42-9ADD-B5D1A4701C50}"/>
            </c:ext>
          </c:extLst>
        </c:ser>
        <c:ser>
          <c:idx val="2"/>
          <c:order val="2"/>
          <c:tx>
            <c:v>t_3</c:v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numRef>
              <c:f>Convergenza!$P$154:$P$157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4</c:v>
                </c:pt>
                <c:pt idx="3">
                  <c:v>8</c:v>
                </c:pt>
              </c:numCache>
            </c:numRef>
          </c:cat>
          <c:val>
            <c:numRef>
              <c:f>Convergenza!$S$162:$S$165</c:f>
              <c:numCache>
                <c:formatCode>0.00</c:formatCode>
                <c:ptCount val="4"/>
                <c:pt idx="0">
                  <c:v>33.159999999999997</c:v>
                </c:pt>
                <c:pt idx="1">
                  <c:v>34.270000000000003</c:v>
                </c:pt>
                <c:pt idx="2">
                  <c:v>33.74</c:v>
                </c:pt>
                <c:pt idx="3">
                  <c:v>34.409999999999997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A5F-4E42-9ADD-B5D1A4701C50}"/>
            </c:ext>
          </c:extLst>
        </c:ser>
        <c:ser>
          <c:idx val="3"/>
          <c:order val="3"/>
          <c:tx>
            <c:v>t_4</c:v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cat>
            <c:numRef>
              <c:f>Convergenza!$P$154:$P$157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4</c:v>
                </c:pt>
                <c:pt idx="3">
                  <c:v>8</c:v>
                </c:pt>
              </c:numCache>
            </c:numRef>
          </c:cat>
          <c:val>
            <c:numRef>
              <c:f>Convergenza!$S$166:$S$169</c:f>
              <c:numCache>
                <c:formatCode>0.00</c:formatCode>
                <c:ptCount val="4"/>
                <c:pt idx="0">
                  <c:v>26.79</c:v>
                </c:pt>
                <c:pt idx="1">
                  <c:v>27.6</c:v>
                </c:pt>
                <c:pt idx="2">
                  <c:v>27.54</c:v>
                </c:pt>
                <c:pt idx="3">
                  <c:v>27.63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CA5F-4E42-9ADD-B5D1A4701C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4321176"/>
        <c:axId val="294315928"/>
      </c:lineChart>
      <c:dateAx>
        <c:axId val="29432117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000" b="0" i="0" u="none" strike="noStrike" baseline="0">
                    <a:effectLst/>
                  </a:rPr>
                  <a:t>NDIV</a:t>
                </a:r>
                <a:endParaRPr lang="it-IT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@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94315928"/>
        <c:crosses val="autoZero"/>
        <c:auto val="0"/>
        <c:lblOffset val="100"/>
        <c:baseTimeUnit val="days"/>
        <c:majorUnit val="1"/>
        <c:majorTimeUnit val="days"/>
      </c:dateAx>
      <c:valAx>
        <c:axId val="294315928"/>
        <c:scaling>
          <c:orientation val="minMax"/>
          <c:min val="2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l-GR"/>
                  <a:t>σ</a:t>
                </a:r>
                <a:r>
                  <a:rPr lang="it-IT" baseline="-25000"/>
                  <a:t>eq</a:t>
                </a:r>
                <a:r>
                  <a:rPr lang="it-IT" baseline="0"/>
                  <a:t> (MPa)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9432117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4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 sz="1400" b="0" i="0" u="none" strike="noStrike" baseline="0">
                <a:effectLst/>
              </a:rPr>
              <a:t>8L_d</a:t>
            </a:r>
            <a:r>
              <a:rPr lang="it-IT" sz="1400" b="0" i="0" u="none" strike="noStrike" baseline="-25000">
                <a:effectLst/>
              </a:rPr>
              <a:t>t</a:t>
            </a:r>
            <a:r>
              <a:rPr lang="it-IT" sz="1400" b="0" i="0" u="none" strike="noStrike" baseline="0">
                <a:effectLst/>
              </a:rPr>
              <a:t>=4,0mm | E</a:t>
            </a:r>
            <a:r>
              <a:rPr lang="it-IT"/>
              <a:t>rr. en.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t_1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numRef>
              <c:f>Convergenza!$Y$154:$Y$157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4</c:v>
                </c:pt>
                <c:pt idx="3">
                  <c:v>8</c:v>
                </c:pt>
              </c:numCache>
            </c:numRef>
          </c:cat>
          <c:val>
            <c:numRef>
              <c:f>Convergenza!$Z$154:$Z$157</c:f>
              <c:numCache>
                <c:formatCode>0.00</c:formatCode>
                <c:ptCount val="4"/>
                <c:pt idx="0">
                  <c:v>4.01</c:v>
                </c:pt>
                <c:pt idx="1">
                  <c:v>5.21</c:v>
                </c:pt>
                <c:pt idx="2">
                  <c:v>5.2</c:v>
                </c:pt>
                <c:pt idx="3">
                  <c:v>5.04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02B-42E6-A24E-413B0071F910}"/>
            </c:ext>
          </c:extLst>
        </c:ser>
        <c:ser>
          <c:idx val="1"/>
          <c:order val="1"/>
          <c:tx>
            <c:v>t_2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numRef>
              <c:f>Convergenza!$Y$154:$Y$157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4</c:v>
                </c:pt>
                <c:pt idx="3">
                  <c:v>8</c:v>
                </c:pt>
              </c:numCache>
            </c:numRef>
          </c:cat>
          <c:val>
            <c:numRef>
              <c:f>Convergenza!$Z$158:$Z$161</c:f>
              <c:numCache>
                <c:formatCode>0.00</c:formatCode>
                <c:ptCount val="4"/>
                <c:pt idx="0">
                  <c:v>4.03</c:v>
                </c:pt>
                <c:pt idx="1">
                  <c:v>5.03</c:v>
                </c:pt>
                <c:pt idx="2">
                  <c:v>5.17</c:v>
                </c:pt>
                <c:pt idx="3">
                  <c:v>5.08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02B-42E6-A24E-413B0071F910}"/>
            </c:ext>
          </c:extLst>
        </c:ser>
        <c:ser>
          <c:idx val="2"/>
          <c:order val="2"/>
          <c:tx>
            <c:v>t_3</c:v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numRef>
              <c:f>Convergenza!$Y$154:$Y$157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4</c:v>
                </c:pt>
                <c:pt idx="3">
                  <c:v>8</c:v>
                </c:pt>
              </c:numCache>
            </c:numRef>
          </c:cat>
          <c:val>
            <c:numRef>
              <c:f>Convergenza!$Z$162:$Z$165</c:f>
              <c:numCache>
                <c:formatCode>0.00</c:formatCode>
                <c:ptCount val="4"/>
                <c:pt idx="0">
                  <c:v>4.0999999999999996</c:v>
                </c:pt>
                <c:pt idx="1">
                  <c:v>4.9000000000000004</c:v>
                </c:pt>
                <c:pt idx="2">
                  <c:v>5.13</c:v>
                </c:pt>
                <c:pt idx="3">
                  <c:v>5.16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602B-42E6-A24E-413B0071F910}"/>
            </c:ext>
          </c:extLst>
        </c:ser>
        <c:ser>
          <c:idx val="3"/>
          <c:order val="3"/>
          <c:tx>
            <c:v>t_4</c:v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cat>
            <c:numRef>
              <c:f>Convergenza!$Y$154:$Y$157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4</c:v>
                </c:pt>
                <c:pt idx="3">
                  <c:v>8</c:v>
                </c:pt>
              </c:numCache>
            </c:numRef>
          </c:cat>
          <c:val>
            <c:numRef>
              <c:f>Convergenza!$Z$166:$Z$169</c:f>
              <c:numCache>
                <c:formatCode>0.00</c:formatCode>
                <c:ptCount val="4"/>
                <c:pt idx="0">
                  <c:v>4.08</c:v>
                </c:pt>
                <c:pt idx="1">
                  <c:v>4.71</c:v>
                </c:pt>
                <c:pt idx="2">
                  <c:v>4.96</c:v>
                </c:pt>
                <c:pt idx="3">
                  <c:v>5.0599999999999996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602B-42E6-A24E-413B0071F9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4321176"/>
        <c:axId val="294315928"/>
      </c:lineChart>
      <c:dateAx>
        <c:axId val="29432117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/>
                  <a:t>NDIV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@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94315928"/>
        <c:crosses val="autoZero"/>
        <c:auto val="0"/>
        <c:lblOffset val="100"/>
        <c:baseTimeUnit val="days"/>
        <c:majorUnit val="1"/>
        <c:majorTimeUnit val="days"/>
      </c:dateAx>
      <c:valAx>
        <c:axId val="294315928"/>
        <c:scaling>
          <c:orientation val="minMax"/>
          <c:max val="5.6"/>
          <c:min val="4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/>
                  <a:t>ee%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9432117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 sz="1400" b="0" i="0" u="none" strike="noStrike" baseline="0">
                <a:effectLst/>
              </a:rPr>
              <a:t>1L_d</a:t>
            </a:r>
            <a:r>
              <a:rPr lang="it-IT" sz="1400" b="0" i="0" u="none" strike="noStrike" baseline="-25000">
                <a:effectLst/>
              </a:rPr>
              <a:t>t</a:t>
            </a:r>
            <a:r>
              <a:rPr lang="it-IT" sz="1400" b="0" i="0" u="none" strike="noStrike" baseline="0">
                <a:effectLst/>
              </a:rPr>
              <a:t>=4,0mm | </a:t>
            </a:r>
            <a:r>
              <a:rPr lang="it-IT"/>
              <a:t>Spost. nodo centrale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t_1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numRef>
              <c:f>Convergenza!$Y$20:$Y$23</c:f>
              <c:numCache>
                <c:formatCode>General</c:formatCode>
                <c:ptCount val="4"/>
                <c:pt idx="0">
                  <c:v>2</c:v>
                </c:pt>
                <c:pt idx="1">
                  <c:v>6</c:v>
                </c:pt>
                <c:pt idx="2">
                  <c:v>12</c:v>
                </c:pt>
                <c:pt idx="3">
                  <c:v>20</c:v>
                </c:pt>
              </c:numCache>
            </c:numRef>
          </c:cat>
          <c:val>
            <c:numRef>
              <c:f>Convergenza!$AA$20:$AA$23</c:f>
              <c:numCache>
                <c:formatCode>0.000</c:formatCode>
                <c:ptCount val="4"/>
                <c:pt idx="0" formatCode="General">
                  <c:v>0.161</c:v>
                </c:pt>
                <c:pt idx="1">
                  <c:v>0.16</c:v>
                </c:pt>
                <c:pt idx="2">
                  <c:v>0.16</c:v>
                </c:pt>
                <c:pt idx="3" formatCode="General">
                  <c:v>0.16200000000000001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2D6-40BF-8A5A-53ECD2D2F719}"/>
            </c:ext>
          </c:extLst>
        </c:ser>
        <c:ser>
          <c:idx val="1"/>
          <c:order val="1"/>
          <c:tx>
            <c:v>t_2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numRef>
              <c:f>Convergenza!$Y$20:$Y$23</c:f>
              <c:numCache>
                <c:formatCode>General</c:formatCode>
                <c:ptCount val="4"/>
                <c:pt idx="0">
                  <c:v>2</c:v>
                </c:pt>
                <c:pt idx="1">
                  <c:v>6</c:v>
                </c:pt>
                <c:pt idx="2">
                  <c:v>12</c:v>
                </c:pt>
                <c:pt idx="3">
                  <c:v>20</c:v>
                </c:pt>
              </c:numCache>
            </c:numRef>
          </c:cat>
          <c:val>
            <c:numRef>
              <c:f>Convergenza!$AA$24:$AA$27</c:f>
              <c:numCache>
                <c:formatCode>General</c:formatCode>
                <c:ptCount val="4"/>
                <c:pt idx="0">
                  <c:v>0.13800000000000001</c:v>
                </c:pt>
                <c:pt idx="1">
                  <c:v>0.13800000000000001</c:v>
                </c:pt>
                <c:pt idx="2">
                  <c:v>0.13800000000000001</c:v>
                </c:pt>
                <c:pt idx="3">
                  <c:v>0.13900000000000001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2D6-40BF-8A5A-53ECD2D2F719}"/>
            </c:ext>
          </c:extLst>
        </c:ser>
        <c:ser>
          <c:idx val="2"/>
          <c:order val="2"/>
          <c:tx>
            <c:v>t_3</c:v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numRef>
              <c:f>Convergenza!$Y$20:$Y$23</c:f>
              <c:numCache>
                <c:formatCode>General</c:formatCode>
                <c:ptCount val="4"/>
                <c:pt idx="0">
                  <c:v>2</c:v>
                </c:pt>
                <c:pt idx="1">
                  <c:v>6</c:v>
                </c:pt>
                <c:pt idx="2">
                  <c:v>12</c:v>
                </c:pt>
                <c:pt idx="3">
                  <c:v>20</c:v>
                </c:pt>
              </c:numCache>
            </c:numRef>
          </c:cat>
          <c:val>
            <c:numRef>
              <c:f>Convergenza!$AA$28:$AA$31</c:f>
              <c:numCache>
                <c:formatCode>0.000</c:formatCode>
                <c:ptCount val="4"/>
                <c:pt idx="0">
                  <c:v>0.112</c:v>
                </c:pt>
                <c:pt idx="1">
                  <c:v>0.113</c:v>
                </c:pt>
                <c:pt idx="2" formatCode="General">
                  <c:v>0.112</c:v>
                </c:pt>
                <c:pt idx="3" formatCode="General">
                  <c:v>0.113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2D6-40BF-8A5A-53ECD2D2F719}"/>
            </c:ext>
          </c:extLst>
        </c:ser>
        <c:ser>
          <c:idx val="3"/>
          <c:order val="3"/>
          <c:tx>
            <c:v>t_4</c:v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cat>
            <c:numRef>
              <c:f>Convergenza!$Y$20:$Y$23</c:f>
              <c:numCache>
                <c:formatCode>General</c:formatCode>
                <c:ptCount val="4"/>
                <c:pt idx="0">
                  <c:v>2</c:v>
                </c:pt>
                <c:pt idx="1">
                  <c:v>6</c:v>
                </c:pt>
                <c:pt idx="2">
                  <c:v>12</c:v>
                </c:pt>
                <c:pt idx="3">
                  <c:v>20</c:v>
                </c:pt>
              </c:numCache>
            </c:numRef>
          </c:cat>
          <c:val>
            <c:numRef>
              <c:f>Convergenza!$AA$32:$AA$35</c:f>
              <c:numCache>
                <c:formatCode>0.000</c:formatCode>
                <c:ptCount val="4"/>
                <c:pt idx="0">
                  <c:v>9.1999999999999998E-2</c:v>
                </c:pt>
                <c:pt idx="1">
                  <c:v>9.1999999999999998E-2</c:v>
                </c:pt>
                <c:pt idx="2">
                  <c:v>9.1999999999999998E-2</c:v>
                </c:pt>
                <c:pt idx="3" formatCode="General">
                  <c:v>9.1999999999999998E-2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F2D6-40BF-8A5A-53ECD2D2F71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4321176"/>
        <c:axId val="294315928"/>
      </c:lineChart>
      <c:dateAx>
        <c:axId val="29432117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000" b="0" i="0" u="none" strike="noStrike" baseline="0">
                    <a:effectLst/>
                  </a:rPr>
                  <a:t>NDIV</a:t>
                </a:r>
                <a:endParaRPr lang="it-IT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@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94315928"/>
        <c:crosses val="autoZero"/>
        <c:auto val="0"/>
        <c:lblOffset val="100"/>
        <c:baseTimeUnit val="days"/>
        <c:majorUnit val="2"/>
        <c:majorTimeUnit val="days"/>
      </c:dateAx>
      <c:valAx>
        <c:axId val="294315928"/>
        <c:scaling>
          <c:orientation val="minMax"/>
          <c:max val="0.26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/>
                  <a:t>u</a:t>
                </a:r>
                <a:r>
                  <a:rPr lang="it-IT" baseline="-25000"/>
                  <a:t>y</a:t>
                </a:r>
                <a:r>
                  <a:rPr lang="it-IT" baseline="0"/>
                  <a:t> (mm)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9432117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5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 sz="1400" b="0" i="0" u="none" strike="noStrike" baseline="0">
                <a:effectLst/>
              </a:rPr>
              <a:t>8L_d</a:t>
            </a:r>
            <a:r>
              <a:rPr lang="it-IT" sz="1400" b="0" i="0" u="none" strike="noStrike" baseline="-25000">
                <a:effectLst/>
              </a:rPr>
              <a:t>t</a:t>
            </a:r>
            <a:r>
              <a:rPr lang="it-IT" sz="1400" b="0" i="0" u="none" strike="noStrike" baseline="0">
                <a:effectLst/>
              </a:rPr>
              <a:t>=4,0mm | </a:t>
            </a:r>
            <a:r>
              <a:rPr lang="it-IT"/>
              <a:t>Spost. nodo centrale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t_1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numRef>
              <c:f>Convergenza!$Y$154:$Y$157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4</c:v>
                </c:pt>
                <c:pt idx="3">
                  <c:v>8</c:v>
                </c:pt>
              </c:numCache>
            </c:numRef>
          </c:cat>
          <c:val>
            <c:numRef>
              <c:f>Convergenza!$AA$154:$AA$157</c:f>
              <c:numCache>
                <c:formatCode>0.000</c:formatCode>
                <c:ptCount val="4"/>
                <c:pt idx="0">
                  <c:v>22.527999999999999</c:v>
                </c:pt>
                <c:pt idx="1">
                  <c:v>22.364999999999998</c:v>
                </c:pt>
                <c:pt idx="2">
                  <c:v>21.885999999999999</c:v>
                </c:pt>
                <c:pt idx="3">
                  <c:v>22.077000000000002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21E-46F4-92B7-B330F8E85B85}"/>
            </c:ext>
          </c:extLst>
        </c:ser>
        <c:ser>
          <c:idx val="1"/>
          <c:order val="1"/>
          <c:tx>
            <c:v>t_2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numRef>
              <c:f>Convergenza!$Y$154:$Y$157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4</c:v>
                </c:pt>
                <c:pt idx="3">
                  <c:v>8</c:v>
                </c:pt>
              </c:numCache>
            </c:numRef>
          </c:cat>
          <c:val>
            <c:numRef>
              <c:f>Convergenza!$AA$158:$AA$161</c:f>
              <c:numCache>
                <c:formatCode>0.000</c:formatCode>
                <c:ptCount val="4"/>
                <c:pt idx="0">
                  <c:v>15.99</c:v>
                </c:pt>
                <c:pt idx="1">
                  <c:v>15.872</c:v>
                </c:pt>
                <c:pt idx="2">
                  <c:v>15.532999999999999</c:v>
                </c:pt>
                <c:pt idx="3">
                  <c:v>15.669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21E-46F4-92B7-B330F8E85B85}"/>
            </c:ext>
          </c:extLst>
        </c:ser>
        <c:ser>
          <c:idx val="2"/>
          <c:order val="2"/>
          <c:tx>
            <c:v>t_3</c:v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numRef>
              <c:f>Convergenza!$Y$154:$Y$157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4</c:v>
                </c:pt>
                <c:pt idx="3">
                  <c:v>8</c:v>
                </c:pt>
              </c:numCache>
            </c:numRef>
          </c:cat>
          <c:val>
            <c:numRef>
              <c:f>Convergenza!$AA$162:$AA$165</c:f>
              <c:numCache>
                <c:formatCode>0.000</c:formatCode>
                <c:ptCount val="4"/>
                <c:pt idx="0">
                  <c:v>10.878</c:v>
                </c:pt>
                <c:pt idx="1">
                  <c:v>10.8</c:v>
                </c:pt>
                <c:pt idx="2">
                  <c:v>10.57</c:v>
                </c:pt>
                <c:pt idx="3">
                  <c:v>10.664999999999999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621E-46F4-92B7-B330F8E85B85}"/>
            </c:ext>
          </c:extLst>
        </c:ser>
        <c:ser>
          <c:idx val="3"/>
          <c:order val="3"/>
          <c:tx>
            <c:v>t_4</c:v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cat>
            <c:numRef>
              <c:f>Convergenza!$Y$154:$Y$157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4</c:v>
                </c:pt>
                <c:pt idx="3">
                  <c:v>8</c:v>
                </c:pt>
              </c:numCache>
            </c:numRef>
          </c:cat>
          <c:val>
            <c:numRef>
              <c:f>Convergenza!$AA$166:$AA$169</c:f>
              <c:numCache>
                <c:formatCode>0.000</c:formatCode>
                <c:ptCount val="4"/>
                <c:pt idx="0">
                  <c:v>8.3000000000000007</c:v>
                </c:pt>
                <c:pt idx="1">
                  <c:v>8.2430000000000003</c:v>
                </c:pt>
                <c:pt idx="2">
                  <c:v>8.0679999999999996</c:v>
                </c:pt>
                <c:pt idx="3">
                  <c:v>8.14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621E-46F4-92B7-B330F8E85B8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4321176"/>
        <c:axId val="294315928"/>
      </c:lineChart>
      <c:dateAx>
        <c:axId val="29432117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000" b="0" i="0" u="none" strike="noStrike" baseline="0">
                    <a:effectLst/>
                  </a:rPr>
                  <a:t>NDIV</a:t>
                </a:r>
                <a:endParaRPr lang="it-IT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@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94315928"/>
        <c:crosses val="autoZero"/>
        <c:auto val="0"/>
        <c:lblOffset val="100"/>
        <c:baseTimeUnit val="days"/>
        <c:majorUnit val="1"/>
        <c:majorTimeUnit val="days"/>
      </c:dateAx>
      <c:valAx>
        <c:axId val="294315928"/>
        <c:scaling>
          <c:orientation val="minMax"/>
          <c:min val="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/>
                  <a:t>u</a:t>
                </a:r>
                <a:r>
                  <a:rPr lang="it-IT" baseline="-25000"/>
                  <a:t>y</a:t>
                </a:r>
                <a:r>
                  <a:rPr lang="it-IT" baseline="0"/>
                  <a:t> (mm)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0.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9432117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5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 sz="1400" b="0" i="0" u="none" strike="noStrike" baseline="0">
                <a:effectLst/>
              </a:rPr>
              <a:t>8L_d</a:t>
            </a:r>
            <a:r>
              <a:rPr lang="it-IT" sz="1400" b="0" i="0" u="none" strike="noStrike" baseline="-25000">
                <a:effectLst/>
              </a:rPr>
              <a:t>t</a:t>
            </a:r>
            <a:r>
              <a:rPr lang="it-IT" sz="1400" b="0" i="0" u="none" strike="noStrike" baseline="0">
                <a:effectLst/>
              </a:rPr>
              <a:t>=4,0mm | </a:t>
            </a:r>
            <a:r>
              <a:rPr lang="it-IT"/>
              <a:t>T.eqv. vicino nodo centrale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t_1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numRef>
              <c:f>Convergenza!$Y$154:$Y$157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4</c:v>
                </c:pt>
                <c:pt idx="3">
                  <c:v>8</c:v>
                </c:pt>
              </c:numCache>
            </c:numRef>
          </c:cat>
          <c:val>
            <c:numRef>
              <c:f>Convergenza!$AB$154:$AB$157</c:f>
              <c:numCache>
                <c:formatCode>0.00</c:formatCode>
                <c:ptCount val="4"/>
                <c:pt idx="0">
                  <c:v>58.65</c:v>
                </c:pt>
                <c:pt idx="1">
                  <c:v>62.09</c:v>
                </c:pt>
                <c:pt idx="2">
                  <c:v>61.56</c:v>
                </c:pt>
                <c:pt idx="3">
                  <c:v>63.45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7EB-4954-A6F1-F2DD0A342195}"/>
            </c:ext>
          </c:extLst>
        </c:ser>
        <c:ser>
          <c:idx val="1"/>
          <c:order val="1"/>
          <c:tx>
            <c:v>t_2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numRef>
              <c:f>Convergenza!$Y$154:$Y$157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4</c:v>
                </c:pt>
                <c:pt idx="3">
                  <c:v>8</c:v>
                </c:pt>
              </c:numCache>
            </c:numRef>
          </c:cat>
          <c:val>
            <c:numRef>
              <c:f>Convergenza!$AB$158:$AB$161</c:f>
              <c:numCache>
                <c:formatCode>0.00</c:formatCode>
                <c:ptCount val="4"/>
                <c:pt idx="0">
                  <c:v>43.89</c:v>
                </c:pt>
                <c:pt idx="1">
                  <c:v>45.59</c:v>
                </c:pt>
                <c:pt idx="2">
                  <c:v>44.98</c:v>
                </c:pt>
                <c:pt idx="3">
                  <c:v>46.08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7EB-4954-A6F1-F2DD0A342195}"/>
            </c:ext>
          </c:extLst>
        </c:ser>
        <c:ser>
          <c:idx val="2"/>
          <c:order val="2"/>
          <c:tx>
            <c:v>t_3</c:v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numRef>
              <c:f>Convergenza!$Y$154:$Y$157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4</c:v>
                </c:pt>
                <c:pt idx="3">
                  <c:v>8</c:v>
                </c:pt>
              </c:numCache>
            </c:numRef>
          </c:cat>
          <c:val>
            <c:numRef>
              <c:f>Convergenza!$AB$162:$AB$165</c:f>
              <c:numCache>
                <c:formatCode>0.00</c:formatCode>
                <c:ptCount val="4"/>
                <c:pt idx="0">
                  <c:v>32.159999999999997</c:v>
                </c:pt>
                <c:pt idx="1">
                  <c:v>33.159999999999997</c:v>
                </c:pt>
                <c:pt idx="2">
                  <c:v>32.64</c:v>
                </c:pt>
                <c:pt idx="3">
                  <c:v>33.29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7EB-4954-A6F1-F2DD0A342195}"/>
            </c:ext>
          </c:extLst>
        </c:ser>
        <c:ser>
          <c:idx val="3"/>
          <c:order val="3"/>
          <c:tx>
            <c:v>t_4</c:v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cat>
            <c:numRef>
              <c:f>Convergenza!$Y$154:$Y$157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4</c:v>
                </c:pt>
                <c:pt idx="3">
                  <c:v>8</c:v>
                </c:pt>
              </c:numCache>
            </c:numRef>
          </c:cat>
          <c:val>
            <c:numRef>
              <c:f>Convergenza!$AB$166:$AB$169</c:f>
              <c:numCache>
                <c:formatCode>0.00</c:formatCode>
                <c:ptCount val="4"/>
                <c:pt idx="0">
                  <c:v>25.91</c:v>
                </c:pt>
                <c:pt idx="1">
                  <c:v>26.64</c:v>
                </c:pt>
                <c:pt idx="2">
                  <c:v>26.21</c:v>
                </c:pt>
                <c:pt idx="3">
                  <c:v>26.73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C7EB-4954-A6F1-F2DD0A34219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4321176"/>
        <c:axId val="294315928"/>
      </c:lineChart>
      <c:dateAx>
        <c:axId val="29432117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000" b="0" i="0" u="none" strike="noStrike" baseline="0">
                    <a:effectLst/>
                  </a:rPr>
                  <a:t>NDIV</a:t>
                </a:r>
                <a:endParaRPr lang="it-IT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@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94315928"/>
        <c:crosses val="autoZero"/>
        <c:auto val="0"/>
        <c:lblOffset val="100"/>
        <c:baseTimeUnit val="days"/>
        <c:majorUnit val="1"/>
        <c:majorTimeUnit val="days"/>
      </c:dateAx>
      <c:valAx>
        <c:axId val="294315928"/>
        <c:scaling>
          <c:orientation val="minMax"/>
          <c:min val="2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l-GR"/>
                  <a:t>σ</a:t>
                </a:r>
                <a:r>
                  <a:rPr lang="it-IT" baseline="-25000"/>
                  <a:t>eq</a:t>
                </a:r>
                <a:r>
                  <a:rPr lang="it-IT" baseline="0"/>
                  <a:t> (MPa)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9432117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5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 sz="1400" b="0" i="0" u="none" strike="noStrike" baseline="0">
                <a:effectLst/>
              </a:rPr>
              <a:t>3L_d</a:t>
            </a:r>
            <a:r>
              <a:rPr lang="it-IT" sz="1400" b="0" i="0" u="none" strike="noStrike" baseline="-25000">
                <a:effectLst/>
              </a:rPr>
              <a:t>t</a:t>
            </a:r>
            <a:r>
              <a:rPr lang="it-IT" sz="1400" b="0" i="0" u="none" strike="noStrike" baseline="0">
                <a:effectLst/>
              </a:rPr>
              <a:t>=4,0mm | </a:t>
            </a:r>
            <a:r>
              <a:rPr lang="it-IT"/>
              <a:t>Spost. nodo centrale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t_1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numRef>
              <c:f>Convergenza!$Y$85:$Y$88</c:f>
              <c:numCache>
                <c:formatCode>General</c:formatCode>
                <c:ptCount val="4"/>
                <c:pt idx="0">
                  <c:v>2</c:v>
                </c:pt>
                <c:pt idx="1">
                  <c:v>4</c:v>
                </c:pt>
                <c:pt idx="2">
                  <c:v>8</c:v>
                </c:pt>
                <c:pt idx="3">
                  <c:v>16</c:v>
                </c:pt>
              </c:numCache>
            </c:numRef>
          </c:cat>
          <c:val>
            <c:numRef>
              <c:f>Convergenza!$AA$85:$AA$88</c:f>
              <c:numCache>
                <c:formatCode>0.000</c:formatCode>
                <c:ptCount val="4"/>
                <c:pt idx="0">
                  <c:v>1.496</c:v>
                </c:pt>
                <c:pt idx="1">
                  <c:v>1.4870000000000001</c:v>
                </c:pt>
                <c:pt idx="2">
                  <c:v>1.4910000000000001</c:v>
                </c:pt>
                <c:pt idx="3">
                  <c:v>1.476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312-49E7-BFF8-40FFB9938516}"/>
            </c:ext>
          </c:extLst>
        </c:ser>
        <c:ser>
          <c:idx val="1"/>
          <c:order val="1"/>
          <c:tx>
            <c:v>t_2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numRef>
              <c:f>Convergenza!$Y$85:$Y$88</c:f>
              <c:numCache>
                <c:formatCode>General</c:formatCode>
                <c:ptCount val="4"/>
                <c:pt idx="0">
                  <c:v>2</c:v>
                </c:pt>
                <c:pt idx="1">
                  <c:v>4</c:v>
                </c:pt>
                <c:pt idx="2">
                  <c:v>8</c:v>
                </c:pt>
                <c:pt idx="3">
                  <c:v>16</c:v>
                </c:pt>
              </c:numCache>
            </c:numRef>
          </c:cat>
          <c:val>
            <c:numRef>
              <c:f>Convergenza!$AA$89:$AA$92</c:f>
              <c:numCache>
                <c:formatCode>0.000</c:formatCode>
                <c:ptCount val="4"/>
                <c:pt idx="0">
                  <c:v>1.1339999999999999</c:v>
                </c:pt>
                <c:pt idx="1">
                  <c:v>1.129</c:v>
                </c:pt>
                <c:pt idx="2">
                  <c:v>1.1319999999999999</c:v>
                </c:pt>
                <c:pt idx="3">
                  <c:v>1.1220000000000001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312-49E7-BFF8-40FFB9938516}"/>
            </c:ext>
          </c:extLst>
        </c:ser>
        <c:ser>
          <c:idx val="2"/>
          <c:order val="2"/>
          <c:tx>
            <c:v>t_3</c:v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numRef>
              <c:f>Convergenza!$Y$85:$Y$88</c:f>
              <c:numCache>
                <c:formatCode>General</c:formatCode>
                <c:ptCount val="4"/>
                <c:pt idx="0">
                  <c:v>2</c:v>
                </c:pt>
                <c:pt idx="1">
                  <c:v>4</c:v>
                </c:pt>
                <c:pt idx="2">
                  <c:v>8</c:v>
                </c:pt>
                <c:pt idx="3">
                  <c:v>16</c:v>
                </c:pt>
              </c:numCache>
            </c:numRef>
          </c:cat>
          <c:val>
            <c:numRef>
              <c:f>Convergenza!$AA$94:$AA$97</c:f>
              <c:numCache>
                <c:formatCode>0.000</c:formatCode>
                <c:ptCount val="4"/>
                <c:pt idx="0">
                  <c:v>0.84199999999999997</c:v>
                </c:pt>
                <c:pt idx="1">
                  <c:v>0.83899999999999997</c:v>
                </c:pt>
                <c:pt idx="2">
                  <c:v>0.84199999999999997</c:v>
                </c:pt>
                <c:pt idx="3">
                  <c:v>0.83399999999999996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312-49E7-BFF8-40FFB9938516}"/>
            </c:ext>
          </c:extLst>
        </c:ser>
        <c:ser>
          <c:idx val="3"/>
          <c:order val="3"/>
          <c:tx>
            <c:v>t_4</c:v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cat>
            <c:numRef>
              <c:f>Convergenza!$Y$85:$Y$88</c:f>
              <c:numCache>
                <c:formatCode>General</c:formatCode>
                <c:ptCount val="4"/>
                <c:pt idx="0">
                  <c:v>2</c:v>
                </c:pt>
                <c:pt idx="1">
                  <c:v>4</c:v>
                </c:pt>
                <c:pt idx="2">
                  <c:v>8</c:v>
                </c:pt>
                <c:pt idx="3">
                  <c:v>16</c:v>
                </c:pt>
              </c:numCache>
            </c:numRef>
          </c:cat>
          <c:val>
            <c:numRef>
              <c:f>Convergenza!$AA$99:$AA$102</c:f>
              <c:numCache>
                <c:formatCode>0.000</c:formatCode>
                <c:ptCount val="4"/>
                <c:pt idx="0">
                  <c:v>0.68600000000000005</c:v>
                </c:pt>
                <c:pt idx="1">
                  <c:v>0.68400000000000005</c:v>
                </c:pt>
                <c:pt idx="2">
                  <c:v>0.68600000000000005</c:v>
                </c:pt>
                <c:pt idx="3">
                  <c:v>0.67900000000000005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C312-49E7-BFF8-40FFB993851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4321176"/>
        <c:axId val="294315928"/>
      </c:lineChart>
      <c:dateAx>
        <c:axId val="29432117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000" b="0" i="0" u="none" strike="noStrike" baseline="0">
                    <a:effectLst/>
                  </a:rPr>
                  <a:t>NDIV</a:t>
                </a:r>
                <a:endParaRPr lang="it-IT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@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94315928"/>
        <c:crosses val="autoZero"/>
        <c:auto val="0"/>
        <c:lblOffset val="100"/>
        <c:baseTimeUnit val="days"/>
        <c:majorUnit val="2"/>
        <c:majorTimeUnit val="days"/>
      </c:dateAx>
      <c:valAx>
        <c:axId val="294315928"/>
        <c:scaling>
          <c:orientation val="minMax"/>
          <c:max val="1.9"/>
          <c:min val="0.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/>
                  <a:t>u</a:t>
                </a:r>
                <a:r>
                  <a:rPr lang="it-IT" baseline="-25000"/>
                  <a:t>y</a:t>
                </a:r>
                <a:r>
                  <a:rPr lang="it-IT" baseline="0"/>
                  <a:t> (mm)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0.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9432117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5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 sz="1400" b="0" i="0" u="none" strike="noStrike" baseline="0">
                <a:effectLst/>
              </a:rPr>
              <a:t>3L_d</a:t>
            </a:r>
            <a:r>
              <a:rPr lang="it-IT" sz="1400" b="0" i="0" u="none" strike="noStrike" baseline="-25000">
                <a:effectLst/>
              </a:rPr>
              <a:t>t</a:t>
            </a:r>
            <a:r>
              <a:rPr lang="it-IT" sz="1400" b="0" i="0" u="none" strike="noStrike" baseline="0">
                <a:effectLst/>
              </a:rPr>
              <a:t>=4,0mm | </a:t>
            </a:r>
            <a:r>
              <a:rPr lang="it-IT"/>
              <a:t>T.eqv. vicino nodo centrale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t_1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numRef>
              <c:f>Convergenza!$Y$85:$Y$88</c:f>
              <c:numCache>
                <c:formatCode>General</c:formatCode>
                <c:ptCount val="4"/>
                <c:pt idx="0">
                  <c:v>2</c:v>
                </c:pt>
                <c:pt idx="1">
                  <c:v>4</c:v>
                </c:pt>
                <c:pt idx="2">
                  <c:v>8</c:v>
                </c:pt>
                <c:pt idx="3">
                  <c:v>16</c:v>
                </c:pt>
              </c:numCache>
            </c:numRef>
          </c:cat>
          <c:val>
            <c:numRef>
              <c:f>Convergenza!$AB$85:$AB$88</c:f>
              <c:numCache>
                <c:formatCode>0.00</c:formatCode>
                <c:ptCount val="4"/>
                <c:pt idx="0">
                  <c:v>29.27</c:v>
                </c:pt>
                <c:pt idx="1">
                  <c:v>34.18</c:v>
                </c:pt>
                <c:pt idx="2">
                  <c:v>37.21</c:v>
                </c:pt>
                <c:pt idx="3">
                  <c:v>37.32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9E6-44CA-8032-C7C2BA002E66}"/>
            </c:ext>
          </c:extLst>
        </c:ser>
        <c:ser>
          <c:idx val="1"/>
          <c:order val="1"/>
          <c:tx>
            <c:v>t_2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numRef>
              <c:f>Convergenza!$Y$85:$Y$88</c:f>
              <c:numCache>
                <c:formatCode>General</c:formatCode>
                <c:ptCount val="4"/>
                <c:pt idx="0">
                  <c:v>2</c:v>
                </c:pt>
                <c:pt idx="1">
                  <c:v>4</c:v>
                </c:pt>
                <c:pt idx="2">
                  <c:v>8</c:v>
                </c:pt>
                <c:pt idx="3">
                  <c:v>16</c:v>
                </c:pt>
              </c:numCache>
            </c:numRef>
          </c:cat>
          <c:val>
            <c:numRef>
              <c:f>Convergenza!$AB$89:$AB$92</c:f>
              <c:numCache>
                <c:formatCode>0.00</c:formatCode>
                <c:ptCount val="4"/>
                <c:pt idx="0">
                  <c:v>21.43</c:v>
                </c:pt>
                <c:pt idx="1">
                  <c:v>23.88</c:v>
                </c:pt>
                <c:pt idx="2">
                  <c:v>25.41</c:v>
                </c:pt>
                <c:pt idx="3">
                  <c:v>25.41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9E6-44CA-8032-C7C2BA002E66}"/>
            </c:ext>
          </c:extLst>
        </c:ser>
        <c:ser>
          <c:idx val="2"/>
          <c:order val="2"/>
          <c:tx>
            <c:v>t_3</c:v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numRef>
              <c:f>Convergenza!$Y$85:$Y$88</c:f>
              <c:numCache>
                <c:formatCode>General</c:formatCode>
                <c:ptCount val="4"/>
                <c:pt idx="0">
                  <c:v>2</c:v>
                </c:pt>
                <c:pt idx="1">
                  <c:v>4</c:v>
                </c:pt>
                <c:pt idx="2">
                  <c:v>8</c:v>
                </c:pt>
                <c:pt idx="3">
                  <c:v>16</c:v>
                </c:pt>
              </c:numCache>
            </c:numRef>
          </c:cat>
          <c:val>
            <c:numRef>
              <c:f>Convergenza!$AB$94:$AB$97</c:f>
              <c:numCache>
                <c:formatCode>0.00</c:formatCode>
                <c:ptCount val="4"/>
                <c:pt idx="0">
                  <c:v>16.23</c:v>
                </c:pt>
                <c:pt idx="1">
                  <c:v>17.38</c:v>
                </c:pt>
                <c:pt idx="2">
                  <c:v>18.11</c:v>
                </c:pt>
                <c:pt idx="3">
                  <c:v>18.059999999999999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9E6-44CA-8032-C7C2BA002E66}"/>
            </c:ext>
          </c:extLst>
        </c:ser>
        <c:ser>
          <c:idx val="3"/>
          <c:order val="3"/>
          <c:tx>
            <c:v>t_4</c:v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cat>
            <c:numRef>
              <c:f>Convergenza!$Y$85:$Y$88</c:f>
              <c:numCache>
                <c:formatCode>General</c:formatCode>
                <c:ptCount val="4"/>
                <c:pt idx="0">
                  <c:v>2</c:v>
                </c:pt>
                <c:pt idx="1">
                  <c:v>4</c:v>
                </c:pt>
                <c:pt idx="2">
                  <c:v>8</c:v>
                </c:pt>
                <c:pt idx="3">
                  <c:v>16</c:v>
                </c:pt>
              </c:numCache>
            </c:numRef>
          </c:cat>
          <c:val>
            <c:numRef>
              <c:f>Convergenza!$AB$99:$AB$102</c:f>
              <c:numCache>
                <c:formatCode>0.00</c:formatCode>
                <c:ptCount val="4"/>
                <c:pt idx="0">
                  <c:v>13.46</c:v>
                </c:pt>
                <c:pt idx="1">
                  <c:v>14.15</c:v>
                </c:pt>
                <c:pt idx="2">
                  <c:v>14.58</c:v>
                </c:pt>
                <c:pt idx="3">
                  <c:v>14.51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F9E6-44CA-8032-C7C2BA002E6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4321176"/>
        <c:axId val="294315928"/>
      </c:lineChart>
      <c:dateAx>
        <c:axId val="29432117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000" b="0" i="0" u="none" strike="noStrike" baseline="0">
                    <a:effectLst/>
                  </a:rPr>
                  <a:t>NDIV</a:t>
                </a:r>
                <a:endParaRPr lang="it-IT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@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94315928"/>
        <c:crosses val="autoZero"/>
        <c:auto val="0"/>
        <c:lblOffset val="100"/>
        <c:baseTimeUnit val="days"/>
        <c:majorUnit val="2"/>
        <c:majorTimeUnit val="days"/>
      </c:dateAx>
      <c:valAx>
        <c:axId val="294315928"/>
        <c:scaling>
          <c:orientation val="minMax"/>
          <c:min val="1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l-GR"/>
                  <a:t>σ</a:t>
                </a:r>
                <a:r>
                  <a:rPr lang="it-IT" baseline="-25000"/>
                  <a:t>eq</a:t>
                </a:r>
                <a:r>
                  <a:rPr lang="it-IT" baseline="0"/>
                  <a:t> (MPa)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9432117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5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 sz="1400" b="0" i="0" u="none" strike="noStrike" baseline="0">
                <a:effectLst/>
              </a:rPr>
              <a:t>6L_d</a:t>
            </a:r>
            <a:r>
              <a:rPr lang="it-IT" sz="1400" b="0" i="0" u="none" strike="noStrike" baseline="-25000">
                <a:effectLst/>
              </a:rPr>
              <a:t>t</a:t>
            </a:r>
            <a:r>
              <a:rPr lang="it-IT" sz="1400" b="0" i="0" u="none" strike="noStrike" baseline="0">
                <a:effectLst/>
              </a:rPr>
              <a:t>=3,0mm | </a:t>
            </a:r>
            <a:r>
              <a:rPr lang="it-IT"/>
              <a:t>Spost. nodo centrale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t_1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numRef>
              <c:f>Convergenza!$G$131:$G$134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4</c:v>
                </c:pt>
                <c:pt idx="3">
                  <c:v>8</c:v>
                </c:pt>
              </c:numCache>
            </c:numRef>
          </c:cat>
          <c:val>
            <c:numRef>
              <c:f>Convergenza!$I$131:$I$134</c:f>
              <c:numCache>
                <c:formatCode>0.000</c:formatCode>
                <c:ptCount val="4"/>
                <c:pt idx="0" formatCode="General">
                  <c:v>10.403</c:v>
                </c:pt>
                <c:pt idx="1">
                  <c:v>10.275</c:v>
                </c:pt>
                <c:pt idx="2">
                  <c:v>10.257</c:v>
                </c:pt>
                <c:pt idx="3">
                  <c:v>10.16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3DF-4374-BF38-B0B535D0A061}"/>
            </c:ext>
          </c:extLst>
        </c:ser>
        <c:ser>
          <c:idx val="1"/>
          <c:order val="1"/>
          <c:tx>
            <c:v>t_2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numRef>
              <c:f>Convergenza!$G$131:$G$134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4</c:v>
                </c:pt>
                <c:pt idx="3">
                  <c:v>8</c:v>
                </c:pt>
              </c:numCache>
            </c:numRef>
          </c:cat>
          <c:val>
            <c:numRef>
              <c:f>Convergenza!$I$136:$I$139</c:f>
              <c:numCache>
                <c:formatCode>0.000</c:formatCode>
                <c:ptCount val="4"/>
                <c:pt idx="0">
                  <c:v>7.5990000000000002</c:v>
                </c:pt>
                <c:pt idx="1">
                  <c:v>7.5119999999999996</c:v>
                </c:pt>
                <c:pt idx="2">
                  <c:v>7.5010000000000003</c:v>
                </c:pt>
                <c:pt idx="3">
                  <c:v>7.43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3DF-4374-BF38-B0B535D0A061}"/>
            </c:ext>
          </c:extLst>
        </c:ser>
        <c:ser>
          <c:idx val="2"/>
          <c:order val="2"/>
          <c:tx>
            <c:v>t_3</c:v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numRef>
              <c:f>Convergenza!$G$131:$G$134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4</c:v>
                </c:pt>
                <c:pt idx="3">
                  <c:v>8</c:v>
                </c:pt>
              </c:numCache>
            </c:numRef>
          </c:cat>
          <c:val>
            <c:numRef>
              <c:f>Convergenza!$I$140:$I$143</c:f>
              <c:numCache>
                <c:formatCode>0.000</c:formatCode>
                <c:ptCount val="4"/>
                <c:pt idx="0">
                  <c:v>5.39</c:v>
                </c:pt>
                <c:pt idx="1">
                  <c:v>5.3360000000000003</c:v>
                </c:pt>
                <c:pt idx="2">
                  <c:v>5.3289999999999997</c:v>
                </c:pt>
                <c:pt idx="3">
                  <c:v>5.2779999999999996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3DF-4374-BF38-B0B535D0A061}"/>
            </c:ext>
          </c:extLst>
        </c:ser>
        <c:ser>
          <c:idx val="3"/>
          <c:order val="3"/>
          <c:tx>
            <c:v>t_4</c:v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cat>
            <c:numRef>
              <c:f>Convergenza!$G$131:$G$134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4</c:v>
                </c:pt>
                <c:pt idx="3">
                  <c:v>8</c:v>
                </c:pt>
              </c:numCache>
            </c:numRef>
          </c:cat>
          <c:val>
            <c:numRef>
              <c:f>Convergenza!$I$144:$I$147</c:f>
              <c:numCache>
                <c:formatCode>0.000</c:formatCode>
                <c:ptCount val="4"/>
                <c:pt idx="0">
                  <c:v>4.258</c:v>
                </c:pt>
                <c:pt idx="1">
                  <c:v>4.22</c:v>
                </c:pt>
                <c:pt idx="2">
                  <c:v>4.2149999999999999</c:v>
                </c:pt>
                <c:pt idx="3">
                  <c:v>4.1740000000000004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D3DF-4374-BF38-B0B535D0A0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4321176"/>
        <c:axId val="294315928"/>
      </c:lineChart>
      <c:dateAx>
        <c:axId val="29432117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000" b="0" i="0" u="none" strike="noStrike" baseline="0">
                    <a:effectLst/>
                  </a:rPr>
                  <a:t>NDIV</a:t>
                </a:r>
                <a:endParaRPr lang="it-IT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@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94315928"/>
        <c:crosses val="autoZero"/>
        <c:auto val="0"/>
        <c:lblOffset val="100"/>
        <c:baseTimeUnit val="days"/>
        <c:majorUnit val="1"/>
        <c:majorTimeUnit val="days"/>
      </c:dateAx>
      <c:valAx>
        <c:axId val="294315928"/>
        <c:scaling>
          <c:orientation val="minMax"/>
          <c:min val="3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/>
                  <a:t>u</a:t>
                </a:r>
                <a:r>
                  <a:rPr lang="it-IT" baseline="-25000"/>
                  <a:t>y</a:t>
                </a:r>
                <a:r>
                  <a:rPr lang="it-IT" baseline="0"/>
                  <a:t> (mm)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9432117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5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 sz="1400" b="0" i="0" u="none" strike="noStrike" baseline="0">
                <a:effectLst/>
              </a:rPr>
              <a:t>6L_d</a:t>
            </a:r>
            <a:r>
              <a:rPr lang="it-IT" sz="1400" b="0" i="0" u="none" strike="noStrike" baseline="-25000">
                <a:effectLst/>
              </a:rPr>
              <a:t>t</a:t>
            </a:r>
            <a:r>
              <a:rPr lang="it-IT" sz="1400" b="0" i="0" u="none" strike="noStrike" baseline="0">
                <a:effectLst/>
              </a:rPr>
              <a:t>=3,0mm | </a:t>
            </a:r>
            <a:r>
              <a:rPr lang="it-IT"/>
              <a:t>T.eqv. vicino nodo centrale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t_1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numRef>
              <c:f>Convergenza!$G$131:$G$134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4</c:v>
                </c:pt>
                <c:pt idx="3">
                  <c:v>8</c:v>
                </c:pt>
              </c:numCache>
            </c:numRef>
          </c:cat>
          <c:val>
            <c:numRef>
              <c:f>Convergenza!$J$131:$J$134</c:f>
              <c:numCache>
                <c:formatCode>0.00</c:formatCode>
                <c:ptCount val="4"/>
                <c:pt idx="0" formatCode="General">
                  <c:v>47.25</c:v>
                </c:pt>
                <c:pt idx="1">
                  <c:v>51.17</c:v>
                </c:pt>
                <c:pt idx="2">
                  <c:v>56.03</c:v>
                </c:pt>
                <c:pt idx="3">
                  <c:v>56.08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A29-41EB-83A2-14DD892BD490}"/>
            </c:ext>
          </c:extLst>
        </c:ser>
        <c:ser>
          <c:idx val="1"/>
          <c:order val="1"/>
          <c:tx>
            <c:v>t_2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numRef>
              <c:f>Convergenza!$G$131:$G$134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4</c:v>
                </c:pt>
                <c:pt idx="3">
                  <c:v>8</c:v>
                </c:pt>
              </c:numCache>
            </c:numRef>
          </c:cat>
          <c:val>
            <c:numRef>
              <c:f>Convergenza!$J$136:$J$139</c:f>
              <c:numCache>
                <c:formatCode>0.00</c:formatCode>
                <c:ptCount val="4"/>
                <c:pt idx="0">
                  <c:v>36.58</c:v>
                </c:pt>
                <c:pt idx="1">
                  <c:v>38.659999999999997</c:v>
                </c:pt>
                <c:pt idx="2">
                  <c:v>41.11</c:v>
                </c:pt>
                <c:pt idx="3">
                  <c:v>41.01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A29-41EB-83A2-14DD892BD490}"/>
            </c:ext>
          </c:extLst>
        </c:ser>
        <c:ser>
          <c:idx val="2"/>
          <c:order val="2"/>
          <c:tx>
            <c:v>t_3</c:v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numRef>
              <c:f>Convergenza!$G$131:$G$134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4</c:v>
                </c:pt>
                <c:pt idx="3">
                  <c:v>8</c:v>
                </c:pt>
              </c:numCache>
            </c:numRef>
          </c:cat>
          <c:val>
            <c:numRef>
              <c:f>Convergenza!$J$140:$J$143</c:f>
              <c:numCache>
                <c:formatCode>0.00</c:formatCode>
                <c:ptCount val="4"/>
                <c:pt idx="0">
                  <c:v>27.69</c:v>
                </c:pt>
                <c:pt idx="1">
                  <c:v>28.98</c:v>
                </c:pt>
                <c:pt idx="2">
                  <c:v>30.17</c:v>
                </c:pt>
                <c:pt idx="3">
                  <c:v>30.03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6A29-41EB-83A2-14DD892BD490}"/>
            </c:ext>
          </c:extLst>
        </c:ser>
        <c:ser>
          <c:idx val="3"/>
          <c:order val="3"/>
          <c:tx>
            <c:v>t_4</c:v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cat>
            <c:numRef>
              <c:f>Convergenza!$G$131:$G$134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4</c:v>
                </c:pt>
                <c:pt idx="3">
                  <c:v>8</c:v>
                </c:pt>
              </c:numCache>
            </c:numRef>
          </c:cat>
          <c:val>
            <c:numRef>
              <c:f>Convergenza!$J$144:$J$147</c:f>
              <c:numCache>
                <c:formatCode>0.00</c:formatCode>
                <c:ptCount val="4"/>
                <c:pt idx="0">
                  <c:v>22.66</c:v>
                </c:pt>
                <c:pt idx="1">
                  <c:v>23.59</c:v>
                </c:pt>
                <c:pt idx="2">
                  <c:v>24.31</c:v>
                </c:pt>
                <c:pt idx="3">
                  <c:v>24.17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6A29-41EB-83A2-14DD892BD49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4321176"/>
        <c:axId val="294315928"/>
      </c:lineChart>
      <c:dateAx>
        <c:axId val="29432117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000" b="0" i="0" u="none" strike="noStrike" baseline="0">
                    <a:effectLst/>
                  </a:rPr>
                  <a:t>NDIV</a:t>
                </a:r>
                <a:endParaRPr lang="it-IT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@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94315928"/>
        <c:crosses val="autoZero"/>
        <c:auto val="0"/>
        <c:lblOffset val="100"/>
        <c:baseTimeUnit val="days"/>
        <c:majorUnit val="1"/>
        <c:majorTimeUnit val="days"/>
      </c:dateAx>
      <c:valAx>
        <c:axId val="294315928"/>
        <c:scaling>
          <c:orientation val="minMax"/>
          <c:min val="2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l-GR"/>
                  <a:t>σ</a:t>
                </a:r>
                <a:r>
                  <a:rPr lang="it-IT" baseline="-25000"/>
                  <a:t>eq</a:t>
                </a:r>
                <a:r>
                  <a:rPr lang="it-IT" baseline="0"/>
                  <a:t> (MPa)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9432117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5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0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it-IT" sz="1000">
                <a:solidFill>
                  <a:sysClr val="windowText" lastClr="000000"/>
                </a:solidFill>
              </a:rPr>
              <a:t>CELLA 2</a:t>
            </a:r>
          </a:p>
        </c:rich>
      </c:tx>
      <c:layout>
        <c:manualLayout>
          <c:xMode val="edge"/>
          <c:yMode val="edge"/>
          <c:x val="0.77440013227513227"/>
          <c:y val="0.7675083333333333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0.17702654320987654"/>
          <c:y val="2.6910416666666666E-2"/>
          <c:w val="0.7591094576719577"/>
          <c:h val="0.81051180555555535"/>
        </c:manualLayout>
      </c:layout>
      <c:scatterChart>
        <c:scatterStyle val="lineMarker"/>
        <c:varyColors val="0"/>
        <c:ser>
          <c:idx val="1"/>
          <c:order val="0"/>
          <c:tx>
            <c:v>w_lim</c:v>
          </c:tx>
          <c:spPr>
            <a:ln w="9525" cap="rnd">
              <a:solidFill>
                <a:srgbClr val="009999"/>
              </a:solidFill>
              <a:round/>
            </a:ln>
            <a:effectLst/>
          </c:spPr>
          <c:marker>
            <c:symbol val="circle"/>
            <c:size val="3"/>
            <c:spPr>
              <a:solidFill>
                <a:srgbClr val="009999"/>
              </a:solidFill>
              <a:ln w="9525">
                <a:noFill/>
              </a:ln>
              <a:effectLst/>
            </c:spPr>
          </c:marker>
          <c:xVal>
            <c:numRef>
              <c:f>'[1]w-max_analysis_t-1,0'!$E$88:$E$95</c:f>
              <c:numCache>
                <c:formatCode>General</c:formatCode>
                <c:ptCount val="8"/>
                <c:pt idx="0">
                  <c:v>594</c:v>
                </c:pt>
                <c:pt idx="1">
                  <c:v>814</c:v>
                </c:pt>
                <c:pt idx="2">
                  <c:v>990</c:v>
                </c:pt>
                <c:pt idx="3">
                  <c:v>1232</c:v>
                </c:pt>
                <c:pt idx="4">
                  <c:v>1540</c:v>
                </c:pt>
                <c:pt idx="5">
                  <c:v>1804</c:v>
                </c:pt>
                <c:pt idx="6">
                  <c:v>2002</c:v>
                </c:pt>
              </c:numCache>
            </c:numRef>
          </c:xVal>
          <c:yVal>
            <c:numRef>
              <c:f>'[1]w-max_analysis_t-1,0'!$F$88:$F$95</c:f>
              <c:numCache>
                <c:formatCode>General</c:formatCode>
                <c:ptCount val="8"/>
                <c:pt idx="0">
                  <c:v>2.3759999999999999</c:v>
                </c:pt>
                <c:pt idx="1">
                  <c:v>3.2559999999999998</c:v>
                </c:pt>
                <c:pt idx="2">
                  <c:v>3.96</c:v>
                </c:pt>
                <c:pt idx="3">
                  <c:v>4.9279999999999999</c:v>
                </c:pt>
                <c:pt idx="4">
                  <c:v>6.16</c:v>
                </c:pt>
                <c:pt idx="5">
                  <c:v>7.2160000000000002</c:v>
                </c:pt>
                <c:pt idx="6">
                  <c:v>8.0079999999999991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FB5-47F8-8C6B-42E43A034A9A}"/>
            </c:ext>
          </c:extLst>
        </c:ser>
        <c:ser>
          <c:idx val="2"/>
          <c:order val="1"/>
          <c:tx>
            <c:v>w_FE</c:v>
          </c:tx>
          <c:spPr>
            <a:ln w="9525" cap="rnd">
              <a:solidFill>
                <a:srgbClr val="FF9900"/>
              </a:solidFill>
              <a:round/>
            </a:ln>
            <a:effectLst/>
          </c:spPr>
          <c:marker>
            <c:symbol val="triangle"/>
            <c:size val="6"/>
            <c:spPr>
              <a:solidFill>
                <a:srgbClr val="FF9900"/>
              </a:solidFill>
              <a:ln w="12700">
                <a:noFill/>
              </a:ln>
              <a:effectLst/>
            </c:spPr>
          </c:marker>
          <c:xVal>
            <c:numRef>
              <c:f>'[1]w-max_analysis_t-1,0'!$E$88:$E$95</c:f>
              <c:numCache>
                <c:formatCode>General</c:formatCode>
                <c:ptCount val="8"/>
                <c:pt idx="0">
                  <c:v>594</c:v>
                </c:pt>
                <c:pt idx="1">
                  <c:v>814</c:v>
                </c:pt>
                <c:pt idx="2">
                  <c:v>990</c:v>
                </c:pt>
                <c:pt idx="3">
                  <c:v>1232</c:v>
                </c:pt>
                <c:pt idx="4">
                  <c:v>1540</c:v>
                </c:pt>
                <c:pt idx="5">
                  <c:v>1804</c:v>
                </c:pt>
                <c:pt idx="6">
                  <c:v>2002</c:v>
                </c:pt>
              </c:numCache>
            </c:numRef>
          </c:xVal>
          <c:yVal>
            <c:numRef>
              <c:f>'[1]w-max_analysis_t-1,0'!$G$88:$G$95</c:f>
              <c:numCache>
                <c:formatCode>General</c:formatCode>
                <c:ptCount val="8"/>
                <c:pt idx="0">
                  <c:v>0.111</c:v>
                </c:pt>
                <c:pt idx="1">
                  <c:v>0.308</c:v>
                </c:pt>
                <c:pt idx="2">
                  <c:v>0.60399999999999998</c:v>
                </c:pt>
                <c:pt idx="3">
                  <c:v>1.3280000000000001</c:v>
                </c:pt>
                <c:pt idx="4">
                  <c:v>3.0329999999999999</c:v>
                </c:pt>
                <c:pt idx="5">
                  <c:v>5.52</c:v>
                </c:pt>
                <c:pt idx="6">
                  <c:v>8.2240000000000002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0FB5-47F8-8C6B-42E43A034A9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4058984"/>
        <c:axId val="464055376"/>
      </c:scatterChart>
      <c:valAx>
        <c:axId val="464058984"/>
        <c:scaling>
          <c:orientation val="minMax"/>
          <c:max val="2150"/>
          <c:min val="15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100">
                    <a:solidFill>
                      <a:sysClr val="windowText" lastClr="000000"/>
                    </a:solidFill>
                  </a:rPr>
                  <a:t>L (mm)</a:t>
                </a:r>
              </a:p>
            </c:rich>
          </c:tx>
          <c:layout>
            <c:manualLayout>
              <c:xMode val="edge"/>
              <c:yMode val="edge"/>
              <c:x val="0.52859842519685041"/>
              <c:y val="0.935853333333333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0"/>
        <c:majorTickMark val="out"/>
        <c:minorTickMark val="out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64055376"/>
        <c:crossesAt val="-1"/>
        <c:crossBetween val="midCat"/>
        <c:majorUnit val="400"/>
        <c:minorUnit val="200"/>
      </c:valAx>
      <c:valAx>
        <c:axId val="464055376"/>
        <c:scaling>
          <c:orientation val="minMax"/>
          <c:max val="12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100">
                    <a:solidFill>
                      <a:sysClr val="windowText" lastClr="000000"/>
                    </a:solidFill>
                  </a:rPr>
                  <a:t>w (mm)</a:t>
                </a:r>
                <a:endParaRPr lang="it-IT" sz="1100" baseline="-25000">
                  <a:solidFill>
                    <a:sysClr val="windowText" lastClr="000000"/>
                  </a:solidFill>
                </a:endParaRPr>
              </a:p>
            </c:rich>
          </c:tx>
          <c:layout>
            <c:manualLayout>
              <c:xMode val="edge"/>
              <c:yMode val="edge"/>
              <c:x val="0"/>
              <c:y val="0.372874211669924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0" sourceLinked="0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64058984"/>
        <c:crosses val="autoZero"/>
        <c:crossBetween val="midCat"/>
        <c:majorUnit val="2"/>
        <c:minorUnit val="1"/>
      </c:valAx>
      <c:spPr>
        <a:noFill/>
        <a:ln>
          <a:solidFill>
            <a:schemeClr val="tx1">
              <a:alpha val="93000"/>
            </a:schemeClr>
          </a:solidFill>
        </a:ln>
        <a:effectLst/>
      </c:spPr>
    </c:plotArea>
    <c:legend>
      <c:legendPos val="tr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</c:legendEntry>
      <c:layout>
        <c:manualLayout>
          <c:xMode val="edge"/>
          <c:yMode val="edge"/>
          <c:x val="0.70137129629629646"/>
          <c:y val="2.6769097222222222E-2"/>
          <c:w val="0.23076018518518518"/>
          <c:h val="0.10730401234567902"/>
        </c:manualLayout>
      </c:layout>
      <c:overlay val="0"/>
      <c:spPr>
        <a:solidFill>
          <a:schemeClr val="tx1">
            <a:lumMod val="65000"/>
            <a:lumOff val="35000"/>
            <a:alpha val="7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ln>
                <a:noFill/>
              </a:ln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 paperSize="9" orientation="landscape" horizontalDpi="-3" verticalDpi="0"/>
  </c:printSettings>
</c:chartSpace>
</file>

<file path=xl/charts/chart5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 sz="1000">
                <a:solidFill>
                  <a:sysClr val="windowText" lastClr="000000"/>
                </a:solidFill>
              </a:rPr>
              <a:t>CELLA 1 – d_t = 4,0mm</a:t>
            </a:r>
          </a:p>
        </c:rich>
      </c:tx>
      <c:layout>
        <c:manualLayout>
          <c:xMode val="edge"/>
          <c:yMode val="edge"/>
          <c:x val="0.46003015873015873"/>
          <c:y val="0.74210000000000009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0.18994047619047619"/>
          <c:y val="2.9809829059829061E-2"/>
          <c:w val="0.76773037037037029"/>
          <c:h val="0.79606923076923075"/>
        </c:manualLayout>
      </c:layout>
      <c:lineChart>
        <c:grouping val="standard"/>
        <c:varyColors val="0"/>
        <c:ser>
          <c:idx val="0"/>
          <c:order val="0"/>
          <c:tx>
            <c:v>t_1</c:v>
          </c:tx>
          <c:spPr>
            <a:ln w="952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3"/>
            <c:spPr>
              <a:solidFill>
                <a:schemeClr val="accent1"/>
              </a:solidFill>
              <a:ln w="9525">
                <a:noFill/>
              </a:ln>
              <a:effectLst/>
            </c:spPr>
          </c:marker>
          <c:cat>
            <c:numRef>
              <c:f>Convergenza!$G$85:$G$88</c:f>
              <c:numCache>
                <c:formatCode>General</c:formatCode>
                <c:ptCount val="4"/>
                <c:pt idx="0">
                  <c:v>2</c:v>
                </c:pt>
                <c:pt idx="1">
                  <c:v>4</c:v>
                </c:pt>
                <c:pt idx="2">
                  <c:v>8</c:v>
                </c:pt>
                <c:pt idx="3">
                  <c:v>16</c:v>
                </c:pt>
              </c:numCache>
            </c:numRef>
          </c:cat>
          <c:val>
            <c:numRef>
              <c:f>Convergenza!$Z$109:$Z$111</c:f>
              <c:numCache>
                <c:formatCode>0.00</c:formatCode>
                <c:ptCount val="3"/>
                <c:pt idx="0">
                  <c:v>9.89</c:v>
                </c:pt>
                <c:pt idx="1">
                  <c:v>9.98</c:v>
                </c:pt>
                <c:pt idx="2">
                  <c:v>9.7200000000000006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9BB-46E3-A7B3-FCCBC6CED39A}"/>
            </c:ext>
          </c:extLst>
        </c:ser>
        <c:ser>
          <c:idx val="1"/>
          <c:order val="1"/>
          <c:tx>
            <c:v>t_2</c:v>
          </c:tx>
          <c:spPr>
            <a:ln w="952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3"/>
            <c:spPr>
              <a:solidFill>
                <a:schemeClr val="accent2"/>
              </a:solidFill>
              <a:ln w="9525">
                <a:noFill/>
              </a:ln>
              <a:effectLst/>
            </c:spPr>
          </c:marker>
          <c:cat>
            <c:numRef>
              <c:f>Convergenza!$G$85:$G$88</c:f>
              <c:numCache>
                <c:formatCode>General</c:formatCode>
                <c:ptCount val="4"/>
                <c:pt idx="0">
                  <c:v>2</c:v>
                </c:pt>
                <c:pt idx="1">
                  <c:v>4</c:v>
                </c:pt>
                <c:pt idx="2">
                  <c:v>8</c:v>
                </c:pt>
                <c:pt idx="3">
                  <c:v>16</c:v>
                </c:pt>
              </c:numCache>
            </c:numRef>
          </c:cat>
          <c:val>
            <c:numRef>
              <c:f>Convergenza!$Z$113:$Z$115</c:f>
              <c:numCache>
                <c:formatCode>0.00</c:formatCode>
                <c:ptCount val="3"/>
                <c:pt idx="0">
                  <c:v>9.86</c:v>
                </c:pt>
                <c:pt idx="1">
                  <c:v>10.07</c:v>
                </c:pt>
                <c:pt idx="2">
                  <c:v>9.8800000000000008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9BB-46E3-A7B3-FCCBC6CED39A}"/>
            </c:ext>
          </c:extLst>
        </c:ser>
        <c:ser>
          <c:idx val="2"/>
          <c:order val="2"/>
          <c:tx>
            <c:v>t_3</c:v>
          </c:tx>
          <c:spPr>
            <a:ln w="952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3"/>
            <c:spPr>
              <a:solidFill>
                <a:schemeClr val="accent3"/>
              </a:solidFill>
              <a:ln w="9525">
                <a:noFill/>
              </a:ln>
              <a:effectLst/>
            </c:spPr>
          </c:marker>
          <c:cat>
            <c:numRef>
              <c:f>Convergenza!$G$85:$G$88</c:f>
              <c:numCache>
                <c:formatCode>General</c:formatCode>
                <c:ptCount val="4"/>
                <c:pt idx="0">
                  <c:v>2</c:v>
                </c:pt>
                <c:pt idx="1">
                  <c:v>4</c:v>
                </c:pt>
                <c:pt idx="2">
                  <c:v>8</c:v>
                </c:pt>
                <c:pt idx="3">
                  <c:v>16</c:v>
                </c:pt>
              </c:numCache>
            </c:numRef>
          </c:cat>
          <c:val>
            <c:numRef>
              <c:f>Convergenza!$Z$117:$Z$119</c:f>
              <c:numCache>
                <c:formatCode>0.00</c:formatCode>
                <c:ptCount val="3"/>
                <c:pt idx="0">
                  <c:v>9.83</c:v>
                </c:pt>
                <c:pt idx="1">
                  <c:v>10.050000000000001</c:v>
                </c:pt>
                <c:pt idx="2">
                  <c:v>10.01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9BB-46E3-A7B3-FCCBC6CED39A}"/>
            </c:ext>
          </c:extLst>
        </c:ser>
        <c:ser>
          <c:idx val="3"/>
          <c:order val="3"/>
          <c:tx>
            <c:v>t_4</c:v>
          </c:tx>
          <c:spPr>
            <a:ln w="952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3"/>
            <c:spPr>
              <a:solidFill>
                <a:schemeClr val="accent4"/>
              </a:solidFill>
              <a:ln w="9525">
                <a:noFill/>
              </a:ln>
              <a:effectLst/>
            </c:spPr>
          </c:marker>
          <c:cat>
            <c:numRef>
              <c:f>Convergenza!$G$85:$G$88</c:f>
              <c:numCache>
                <c:formatCode>General</c:formatCode>
                <c:ptCount val="4"/>
                <c:pt idx="0">
                  <c:v>2</c:v>
                </c:pt>
                <c:pt idx="1">
                  <c:v>4</c:v>
                </c:pt>
                <c:pt idx="2">
                  <c:v>8</c:v>
                </c:pt>
                <c:pt idx="3">
                  <c:v>16</c:v>
                </c:pt>
              </c:numCache>
            </c:numRef>
          </c:cat>
          <c:val>
            <c:numRef>
              <c:f>Convergenza!$Z$121:$Z$123</c:f>
              <c:numCache>
                <c:formatCode>0.00</c:formatCode>
                <c:ptCount val="3"/>
                <c:pt idx="0">
                  <c:v>9.57</c:v>
                </c:pt>
                <c:pt idx="1">
                  <c:v>9.7100000000000009</c:v>
                </c:pt>
                <c:pt idx="2">
                  <c:v>9.73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99BB-46E3-A7B3-FCCBC6CED39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4321176"/>
        <c:axId val="294315928"/>
      </c:lineChart>
      <c:dateAx>
        <c:axId val="294321176"/>
        <c:scaling>
          <c:orientation val="minMax"/>
          <c:max val="9"/>
          <c:min val="1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100" b="0" i="0" u="none" strike="noStrike" baseline="0">
                    <a:solidFill>
                      <a:sysClr val="windowText" lastClr="000000"/>
                    </a:solidFill>
                    <a:effectLst/>
                  </a:rPr>
                  <a:t>NDIV</a:t>
                </a:r>
                <a:endParaRPr lang="it-IT" sz="1100">
                  <a:solidFill>
                    <a:sysClr val="windowText" lastClr="000000"/>
                  </a:solidFill>
                </a:endParaRPr>
              </a:p>
            </c:rich>
          </c:tx>
          <c:layout>
            <c:manualLayout>
              <c:xMode val="edge"/>
              <c:yMode val="edge"/>
              <c:x val="0.47759993425378039"/>
              <c:y val="0.9219766666666668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@" sourceLinked="0"/>
        <c:majorTickMark val="out"/>
        <c:minorTickMark val="out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94315928"/>
        <c:crosses val="autoZero"/>
        <c:auto val="0"/>
        <c:lblOffset val="100"/>
        <c:baseTimeUnit val="days"/>
        <c:majorUnit val="2"/>
        <c:majorTimeUnit val="days"/>
        <c:minorUnit val="1"/>
        <c:minorTimeUnit val="days"/>
      </c:dateAx>
      <c:valAx>
        <c:axId val="294315928"/>
        <c:scaling>
          <c:orientation val="minMax"/>
          <c:max val="12"/>
          <c:min val="8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5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050">
                    <a:solidFill>
                      <a:sysClr val="windowText" lastClr="000000"/>
                    </a:solidFill>
                    <a:latin typeface="Calibri" panose="020F0502020204030204" pitchFamily="34" charset="0"/>
                  </a:rPr>
                  <a:t>ee%</a:t>
                </a:r>
              </a:p>
            </c:rich>
          </c:tx>
          <c:layout>
            <c:manualLayout>
              <c:xMode val="edge"/>
              <c:yMode val="edge"/>
              <c:x val="1.3568454487643727E-4"/>
              <c:y val="0.3953462962962963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5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0" sourceLinked="0"/>
        <c:majorTickMark val="out"/>
        <c:minorTickMark val="out"/>
        <c:tickLblPos val="nextTo"/>
        <c:spPr>
          <a:noFill/>
          <a:ln>
            <a:solidFill>
              <a:sysClr val="windowText" lastClr="00000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94321176"/>
        <c:crossesAt val="1"/>
        <c:crossBetween val="midCat"/>
        <c:majorUnit val="1"/>
        <c:minorUnit val="1"/>
      </c:valAx>
      <c:spPr>
        <a:noFill/>
        <a:ln>
          <a:solidFill>
            <a:sysClr val="windowText" lastClr="000000"/>
          </a:solidFill>
        </a:ln>
        <a:effectLst/>
      </c:spPr>
    </c:plotArea>
    <c:legend>
      <c:legendPos val="b"/>
      <c:layout>
        <c:manualLayout>
          <c:xMode val="edge"/>
          <c:yMode val="edge"/>
          <c:x val="0.7426678571428571"/>
          <c:y val="3.1960256410256412E-2"/>
          <c:w val="0.20483727810650887"/>
          <c:h val="0.21813492063492063"/>
        </c:manualLayout>
      </c:layout>
      <c:overlay val="0"/>
      <c:spPr>
        <a:solidFill>
          <a:schemeClr val="bg1">
            <a:lumMod val="95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 paperSize="9" orientation="landscape" horizontalDpi="-3" verticalDpi="0"/>
  </c:printSettings>
</c:chartSpace>
</file>

<file path=xl/charts/chart5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 sz="1000">
                <a:solidFill>
                  <a:sysClr val="windowText" lastClr="000000"/>
                </a:solidFill>
              </a:rPr>
              <a:t>CELLA 1 – d_t = 3,0mm</a:t>
            </a:r>
          </a:p>
        </c:rich>
      </c:tx>
      <c:layout>
        <c:manualLayout>
          <c:xMode val="edge"/>
          <c:yMode val="edge"/>
          <c:x val="0.46003015873015873"/>
          <c:y val="0.7529547008547009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0.18994047619047619"/>
          <c:y val="2.9809829059829061E-2"/>
          <c:w val="0.76773037037037029"/>
          <c:h val="0.80692393162393161"/>
        </c:manualLayout>
      </c:layout>
      <c:lineChart>
        <c:grouping val="standard"/>
        <c:varyColors val="0"/>
        <c:ser>
          <c:idx val="0"/>
          <c:order val="0"/>
          <c:tx>
            <c:v>t_1</c:v>
          </c:tx>
          <c:spPr>
            <a:ln w="952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3"/>
            <c:spPr>
              <a:solidFill>
                <a:schemeClr val="accent1"/>
              </a:solidFill>
              <a:ln w="9525">
                <a:noFill/>
              </a:ln>
              <a:effectLst/>
            </c:spPr>
          </c:marker>
          <c:cat>
            <c:numRef>
              <c:f>Convergenza!$G$85:$G$88</c:f>
              <c:numCache>
                <c:formatCode>General</c:formatCode>
                <c:ptCount val="4"/>
                <c:pt idx="0">
                  <c:v>2</c:v>
                </c:pt>
                <c:pt idx="1">
                  <c:v>4</c:v>
                </c:pt>
                <c:pt idx="2">
                  <c:v>8</c:v>
                </c:pt>
                <c:pt idx="3">
                  <c:v>16</c:v>
                </c:pt>
              </c:numCache>
            </c:numRef>
          </c:cat>
          <c:val>
            <c:numRef>
              <c:f>Convergenza!$J$85:$J$87</c:f>
              <c:numCache>
                <c:formatCode>0.00</c:formatCode>
                <c:ptCount val="3"/>
                <c:pt idx="0">
                  <c:v>31.61</c:v>
                </c:pt>
                <c:pt idx="1">
                  <c:v>36.6</c:v>
                </c:pt>
                <c:pt idx="2">
                  <c:v>39.700000000000003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0CC-4226-9D6E-8078BBA221F2}"/>
            </c:ext>
          </c:extLst>
        </c:ser>
        <c:ser>
          <c:idx val="1"/>
          <c:order val="1"/>
          <c:tx>
            <c:v>t_2</c:v>
          </c:tx>
          <c:spPr>
            <a:ln w="952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3"/>
            <c:spPr>
              <a:solidFill>
                <a:schemeClr val="accent2"/>
              </a:solidFill>
              <a:ln w="9525">
                <a:noFill/>
              </a:ln>
              <a:effectLst/>
            </c:spPr>
          </c:marker>
          <c:cat>
            <c:numRef>
              <c:f>Convergenza!$G$85:$G$88</c:f>
              <c:numCache>
                <c:formatCode>General</c:formatCode>
                <c:ptCount val="4"/>
                <c:pt idx="0">
                  <c:v>2</c:v>
                </c:pt>
                <c:pt idx="1">
                  <c:v>4</c:v>
                </c:pt>
                <c:pt idx="2">
                  <c:v>8</c:v>
                </c:pt>
                <c:pt idx="3">
                  <c:v>16</c:v>
                </c:pt>
              </c:numCache>
            </c:numRef>
          </c:cat>
          <c:val>
            <c:numRef>
              <c:f>Convergenza!$J$89:$J$91</c:f>
              <c:numCache>
                <c:formatCode>0.00</c:formatCode>
                <c:ptCount val="3"/>
                <c:pt idx="0">
                  <c:v>24.21</c:v>
                </c:pt>
                <c:pt idx="1">
                  <c:v>26.73</c:v>
                </c:pt>
                <c:pt idx="2">
                  <c:v>28.3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0CC-4226-9D6E-8078BBA221F2}"/>
            </c:ext>
          </c:extLst>
        </c:ser>
        <c:ser>
          <c:idx val="2"/>
          <c:order val="2"/>
          <c:tx>
            <c:v>t_3</c:v>
          </c:tx>
          <c:spPr>
            <a:ln w="952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3"/>
            <c:spPr>
              <a:solidFill>
                <a:schemeClr val="accent3"/>
              </a:solidFill>
              <a:ln w="9525">
                <a:noFill/>
              </a:ln>
              <a:effectLst/>
            </c:spPr>
          </c:marker>
          <c:cat>
            <c:numRef>
              <c:f>Convergenza!$G$85:$G$88</c:f>
              <c:numCache>
                <c:formatCode>General</c:formatCode>
                <c:ptCount val="4"/>
                <c:pt idx="0">
                  <c:v>2</c:v>
                </c:pt>
                <c:pt idx="1">
                  <c:v>4</c:v>
                </c:pt>
                <c:pt idx="2">
                  <c:v>8</c:v>
                </c:pt>
                <c:pt idx="3">
                  <c:v>16</c:v>
                </c:pt>
              </c:numCache>
            </c:numRef>
          </c:cat>
          <c:val>
            <c:numRef>
              <c:f>Convergenza!$J$94:$J$96</c:f>
              <c:numCache>
                <c:formatCode>0.00</c:formatCode>
                <c:ptCount val="3"/>
                <c:pt idx="0">
                  <c:v>18.850000000000001</c:v>
                </c:pt>
                <c:pt idx="1">
                  <c:v>20.059999999999999</c:v>
                </c:pt>
                <c:pt idx="2">
                  <c:v>20.8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0CC-4226-9D6E-8078BBA221F2}"/>
            </c:ext>
          </c:extLst>
        </c:ser>
        <c:ser>
          <c:idx val="3"/>
          <c:order val="3"/>
          <c:tx>
            <c:v>t_4</c:v>
          </c:tx>
          <c:spPr>
            <a:ln w="952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3"/>
            <c:spPr>
              <a:solidFill>
                <a:schemeClr val="accent4"/>
              </a:solidFill>
              <a:ln w="9525">
                <a:noFill/>
              </a:ln>
              <a:effectLst/>
            </c:spPr>
          </c:marker>
          <c:cat>
            <c:numRef>
              <c:f>Convergenza!$G$85:$G$88</c:f>
              <c:numCache>
                <c:formatCode>General</c:formatCode>
                <c:ptCount val="4"/>
                <c:pt idx="0">
                  <c:v>2</c:v>
                </c:pt>
                <c:pt idx="1">
                  <c:v>4</c:v>
                </c:pt>
                <c:pt idx="2">
                  <c:v>8</c:v>
                </c:pt>
                <c:pt idx="3">
                  <c:v>16</c:v>
                </c:pt>
              </c:numCache>
            </c:numRef>
          </c:cat>
          <c:val>
            <c:numRef>
              <c:f>Convergenza!$J$99:$J$101</c:f>
              <c:numCache>
                <c:formatCode>0.00</c:formatCode>
                <c:ptCount val="3"/>
                <c:pt idx="0">
                  <c:v>15.69</c:v>
                </c:pt>
                <c:pt idx="1">
                  <c:v>16.43</c:v>
                </c:pt>
                <c:pt idx="2">
                  <c:v>16.87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80CC-4226-9D6E-8078BBA221F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4321176"/>
        <c:axId val="294315928"/>
      </c:lineChart>
      <c:dateAx>
        <c:axId val="294321176"/>
        <c:scaling>
          <c:orientation val="minMax"/>
          <c:max val="9"/>
          <c:min val="1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100" b="0" i="0" u="none" strike="noStrike" baseline="0">
                    <a:solidFill>
                      <a:sysClr val="windowText" lastClr="000000"/>
                    </a:solidFill>
                    <a:effectLst/>
                  </a:rPr>
                  <a:t>NDIV</a:t>
                </a:r>
                <a:endParaRPr lang="it-IT" sz="1100">
                  <a:solidFill>
                    <a:sysClr val="windowText" lastClr="000000"/>
                  </a:solidFill>
                </a:endParaRPr>
              </a:p>
            </c:rich>
          </c:tx>
          <c:layout>
            <c:manualLayout>
              <c:xMode val="edge"/>
              <c:yMode val="edge"/>
              <c:x val="0.47760000000000002"/>
              <c:y val="0.9108286324786324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@" sourceLinked="0"/>
        <c:majorTickMark val="out"/>
        <c:minorTickMark val="out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94315928"/>
        <c:crosses val="autoZero"/>
        <c:auto val="0"/>
        <c:lblOffset val="100"/>
        <c:baseTimeUnit val="days"/>
        <c:majorUnit val="2"/>
        <c:majorTimeUnit val="days"/>
      </c:dateAx>
      <c:valAx>
        <c:axId val="294315928"/>
        <c:scaling>
          <c:orientation val="minMax"/>
          <c:max val="60"/>
          <c:min val="0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5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l-GR" sz="1050" b="0" i="0" baseline="0">
                    <a:solidFill>
                      <a:sysClr val="windowText" lastClr="000000"/>
                    </a:solidFill>
                    <a:effectLst/>
                  </a:rPr>
                  <a:t>σ</a:t>
                </a:r>
                <a:r>
                  <a:rPr lang="it-IT" sz="1050" b="0" i="0" baseline="-25000">
                    <a:solidFill>
                      <a:sysClr val="windowText" lastClr="000000"/>
                    </a:solidFill>
                    <a:effectLst/>
                  </a:rPr>
                  <a:t>eq</a:t>
                </a:r>
                <a:r>
                  <a:rPr lang="it-IT" sz="1050" b="0" i="0" baseline="0">
                    <a:solidFill>
                      <a:sysClr val="windowText" lastClr="000000"/>
                    </a:solidFill>
                    <a:effectLst/>
                  </a:rPr>
                  <a:t> (MPa)</a:t>
                </a:r>
                <a:endParaRPr lang="it-IT" sz="1050">
                  <a:solidFill>
                    <a:sysClr val="windowText" lastClr="000000"/>
                  </a:solidFill>
                  <a:effectLst/>
                </a:endParaRPr>
              </a:p>
            </c:rich>
          </c:tx>
          <c:layout>
            <c:manualLayout>
              <c:xMode val="edge"/>
              <c:yMode val="edge"/>
              <c:x val="1.3571428571428572E-4"/>
              <c:y val="0.3464999999999999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5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0" sourceLinked="0"/>
        <c:majorTickMark val="out"/>
        <c:minorTickMark val="out"/>
        <c:tickLblPos val="nextTo"/>
        <c:spPr>
          <a:noFill/>
          <a:ln>
            <a:solidFill>
              <a:sysClr val="windowText" lastClr="00000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94321176"/>
        <c:crosses val="autoZero"/>
        <c:crossBetween val="midCat"/>
        <c:majorUnit val="10"/>
        <c:minorUnit val="5"/>
      </c:valAx>
      <c:spPr>
        <a:noFill/>
        <a:ln>
          <a:solidFill>
            <a:sysClr val="windowText" lastClr="000000"/>
          </a:solidFill>
        </a:ln>
        <a:effectLst/>
      </c:spPr>
    </c:plotArea>
    <c:legend>
      <c:legendPos val="b"/>
      <c:layout>
        <c:manualLayout>
          <c:xMode val="edge"/>
          <c:yMode val="edge"/>
          <c:x val="0.7426678571428571"/>
          <c:y val="3.1960256410256412E-2"/>
          <c:w val="0.20483727810650887"/>
          <c:h val="0.21813492063492063"/>
        </c:manualLayout>
      </c:layout>
      <c:overlay val="0"/>
      <c:spPr>
        <a:solidFill>
          <a:schemeClr val="bg1">
            <a:lumMod val="95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 paperSize="9" orientation="landscape" horizontalDpi="-3" verticalDpi="0"/>
  </c:printSettings>
</c:chartSpace>
</file>

<file path=xl/charts/chart5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 sz="1000">
                <a:solidFill>
                  <a:sysClr val="windowText" lastClr="000000"/>
                </a:solidFill>
              </a:rPr>
              <a:t>CELLA 1 – d_t = 4,0mm</a:t>
            </a:r>
          </a:p>
        </c:rich>
      </c:tx>
      <c:layout>
        <c:manualLayout>
          <c:xMode val="edge"/>
          <c:yMode val="edge"/>
          <c:x val="0.46003015873015873"/>
          <c:y val="0.7529547008547009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0.18994047619047619"/>
          <c:y val="2.9809829059829061E-2"/>
          <c:w val="0.76773037037037029"/>
          <c:h val="0.80692393162393161"/>
        </c:manualLayout>
      </c:layout>
      <c:lineChart>
        <c:grouping val="standard"/>
        <c:varyColors val="0"/>
        <c:ser>
          <c:idx val="0"/>
          <c:order val="0"/>
          <c:tx>
            <c:v>t_1</c:v>
          </c:tx>
          <c:spPr>
            <a:ln w="952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3"/>
            <c:spPr>
              <a:solidFill>
                <a:schemeClr val="accent1"/>
              </a:solidFill>
              <a:ln w="9525">
                <a:noFill/>
              </a:ln>
              <a:effectLst/>
            </c:spPr>
          </c:marker>
          <c:cat>
            <c:numRef>
              <c:f>Convergenza!$Y$109:$Y$111</c:f>
              <c:numCache>
                <c:formatCode>General</c:formatCode>
                <c:ptCount val="3"/>
                <c:pt idx="0">
                  <c:v>2</c:v>
                </c:pt>
                <c:pt idx="1">
                  <c:v>4</c:v>
                </c:pt>
                <c:pt idx="2">
                  <c:v>8</c:v>
                </c:pt>
              </c:numCache>
            </c:numRef>
          </c:cat>
          <c:val>
            <c:numRef>
              <c:f>Convergenza!$AB$109:$AB$111</c:f>
              <c:numCache>
                <c:formatCode>0.00</c:formatCode>
                <c:ptCount val="3"/>
                <c:pt idx="0">
                  <c:v>35.590000000000003</c:v>
                </c:pt>
                <c:pt idx="1">
                  <c:v>40.46</c:v>
                </c:pt>
                <c:pt idx="2">
                  <c:v>40.682000000000002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E16-4C88-9EED-1055D16B6527}"/>
            </c:ext>
          </c:extLst>
        </c:ser>
        <c:ser>
          <c:idx val="1"/>
          <c:order val="1"/>
          <c:tx>
            <c:v>t_2</c:v>
          </c:tx>
          <c:spPr>
            <a:ln w="952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3"/>
            <c:spPr>
              <a:solidFill>
                <a:schemeClr val="accent2"/>
              </a:solidFill>
              <a:ln w="9525">
                <a:noFill/>
              </a:ln>
              <a:effectLst/>
            </c:spPr>
          </c:marker>
          <c:cat>
            <c:numRef>
              <c:f>Convergenza!$Y$109:$Y$111</c:f>
              <c:numCache>
                <c:formatCode>General</c:formatCode>
                <c:ptCount val="3"/>
                <c:pt idx="0">
                  <c:v>2</c:v>
                </c:pt>
                <c:pt idx="1">
                  <c:v>4</c:v>
                </c:pt>
                <c:pt idx="2">
                  <c:v>8</c:v>
                </c:pt>
              </c:numCache>
            </c:numRef>
          </c:cat>
          <c:val>
            <c:numRef>
              <c:f>Convergenza!$AB$113:$AB$115</c:f>
              <c:numCache>
                <c:formatCode>0.00</c:formatCode>
                <c:ptCount val="3"/>
                <c:pt idx="0">
                  <c:v>26.18</c:v>
                </c:pt>
                <c:pt idx="1">
                  <c:v>28.59</c:v>
                </c:pt>
                <c:pt idx="2">
                  <c:v>28.62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E16-4C88-9EED-1055D16B6527}"/>
            </c:ext>
          </c:extLst>
        </c:ser>
        <c:ser>
          <c:idx val="2"/>
          <c:order val="2"/>
          <c:tx>
            <c:v>t_3</c:v>
          </c:tx>
          <c:spPr>
            <a:ln w="952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3"/>
            <c:spPr>
              <a:solidFill>
                <a:schemeClr val="accent3"/>
              </a:solidFill>
              <a:ln w="9525">
                <a:noFill/>
              </a:ln>
              <a:effectLst/>
            </c:spPr>
          </c:marker>
          <c:cat>
            <c:numRef>
              <c:f>Convergenza!$Y$109:$Y$111</c:f>
              <c:numCache>
                <c:formatCode>General</c:formatCode>
                <c:ptCount val="3"/>
                <c:pt idx="0">
                  <c:v>2</c:v>
                </c:pt>
                <c:pt idx="1">
                  <c:v>4</c:v>
                </c:pt>
                <c:pt idx="2">
                  <c:v>8</c:v>
                </c:pt>
              </c:numCache>
            </c:numRef>
          </c:cat>
          <c:val>
            <c:numRef>
              <c:f>Convergenza!$AB$117:$AB$119</c:f>
              <c:numCache>
                <c:formatCode>0.00</c:formatCode>
                <c:ptCount val="3"/>
                <c:pt idx="0">
                  <c:v>19.59</c:v>
                </c:pt>
                <c:pt idx="1">
                  <c:v>20.73</c:v>
                </c:pt>
                <c:pt idx="2">
                  <c:v>20.69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E16-4C88-9EED-1055D16B6527}"/>
            </c:ext>
          </c:extLst>
        </c:ser>
        <c:ser>
          <c:idx val="3"/>
          <c:order val="3"/>
          <c:tx>
            <c:v>t_4</c:v>
          </c:tx>
          <c:spPr>
            <a:ln w="952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3"/>
            <c:spPr>
              <a:solidFill>
                <a:schemeClr val="accent4"/>
              </a:solidFill>
              <a:ln w="9525">
                <a:noFill/>
              </a:ln>
              <a:effectLst/>
            </c:spPr>
          </c:marker>
          <c:cat>
            <c:numRef>
              <c:f>Convergenza!$Y$109:$Y$111</c:f>
              <c:numCache>
                <c:formatCode>General</c:formatCode>
                <c:ptCount val="3"/>
                <c:pt idx="0">
                  <c:v>2</c:v>
                </c:pt>
                <c:pt idx="1">
                  <c:v>4</c:v>
                </c:pt>
                <c:pt idx="2">
                  <c:v>8</c:v>
                </c:pt>
              </c:numCache>
            </c:numRef>
          </c:cat>
          <c:val>
            <c:numRef>
              <c:f>Convergenza!$AB$121:$AB$123</c:f>
              <c:numCache>
                <c:formatCode>0.00</c:formatCode>
                <c:ptCount val="3"/>
                <c:pt idx="0">
                  <c:v>16.079999999999998</c:v>
                </c:pt>
                <c:pt idx="1">
                  <c:v>16.77</c:v>
                </c:pt>
                <c:pt idx="2">
                  <c:v>16.71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8E16-4C88-9EED-1055D16B65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4321176"/>
        <c:axId val="294315928"/>
      </c:lineChart>
      <c:dateAx>
        <c:axId val="294321176"/>
        <c:scaling>
          <c:orientation val="minMax"/>
          <c:max val="9"/>
          <c:min val="1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100" b="0" i="0" u="none" strike="noStrike" baseline="0">
                    <a:solidFill>
                      <a:sysClr val="windowText" lastClr="000000"/>
                    </a:solidFill>
                    <a:effectLst/>
                  </a:rPr>
                  <a:t>NDIV</a:t>
                </a:r>
                <a:endParaRPr lang="it-IT" sz="1100">
                  <a:solidFill>
                    <a:sysClr val="windowText" lastClr="000000"/>
                  </a:solidFill>
                </a:endParaRPr>
              </a:p>
            </c:rich>
          </c:tx>
          <c:layout>
            <c:manualLayout>
              <c:xMode val="edge"/>
              <c:yMode val="edge"/>
              <c:x val="0.47760000000000002"/>
              <c:y val="0.9108286324786324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@" sourceLinked="0"/>
        <c:majorTickMark val="out"/>
        <c:minorTickMark val="out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94315928"/>
        <c:crosses val="autoZero"/>
        <c:auto val="0"/>
        <c:lblOffset val="100"/>
        <c:baseTimeUnit val="days"/>
        <c:majorUnit val="2"/>
        <c:majorTimeUnit val="days"/>
      </c:dateAx>
      <c:valAx>
        <c:axId val="294315928"/>
        <c:scaling>
          <c:orientation val="minMax"/>
          <c:max val="60"/>
          <c:min val="0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5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l-GR" sz="1050" b="0" i="0" baseline="0">
                    <a:solidFill>
                      <a:sysClr val="windowText" lastClr="000000"/>
                    </a:solidFill>
                    <a:effectLst/>
                  </a:rPr>
                  <a:t>σ</a:t>
                </a:r>
                <a:r>
                  <a:rPr lang="it-IT" sz="1050" b="0" i="0" baseline="-25000">
                    <a:solidFill>
                      <a:sysClr val="windowText" lastClr="000000"/>
                    </a:solidFill>
                    <a:effectLst/>
                  </a:rPr>
                  <a:t>eq</a:t>
                </a:r>
                <a:r>
                  <a:rPr lang="it-IT" sz="1050" b="0" i="0" baseline="0">
                    <a:solidFill>
                      <a:sysClr val="windowText" lastClr="000000"/>
                    </a:solidFill>
                    <a:effectLst/>
                  </a:rPr>
                  <a:t> (MPa)</a:t>
                </a:r>
                <a:endParaRPr lang="it-IT" sz="1050">
                  <a:solidFill>
                    <a:sysClr val="windowText" lastClr="000000"/>
                  </a:solidFill>
                  <a:effectLst/>
                </a:endParaRPr>
              </a:p>
            </c:rich>
          </c:tx>
          <c:layout>
            <c:manualLayout>
              <c:xMode val="edge"/>
              <c:yMode val="edge"/>
              <c:x val="1.3571428571428572E-4"/>
              <c:y val="0.3464999999999999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5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0" sourceLinked="0"/>
        <c:majorTickMark val="out"/>
        <c:minorTickMark val="out"/>
        <c:tickLblPos val="nextTo"/>
        <c:spPr>
          <a:noFill/>
          <a:ln>
            <a:solidFill>
              <a:sysClr val="windowText" lastClr="00000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94321176"/>
        <c:crosses val="autoZero"/>
        <c:crossBetween val="midCat"/>
        <c:majorUnit val="10"/>
        <c:minorUnit val="5"/>
      </c:valAx>
      <c:spPr>
        <a:noFill/>
        <a:ln>
          <a:solidFill>
            <a:sysClr val="windowText" lastClr="000000"/>
          </a:solidFill>
        </a:ln>
        <a:effectLst/>
      </c:spPr>
    </c:plotArea>
    <c:legend>
      <c:legendPos val="b"/>
      <c:layout>
        <c:manualLayout>
          <c:xMode val="edge"/>
          <c:yMode val="edge"/>
          <c:x val="0.7426678571428571"/>
          <c:y val="3.1960256410256412E-2"/>
          <c:w val="0.20483727810650887"/>
          <c:h val="0.21813492063492063"/>
        </c:manualLayout>
      </c:layout>
      <c:overlay val="0"/>
      <c:spPr>
        <a:solidFill>
          <a:schemeClr val="bg1">
            <a:lumMod val="95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 paperSize="9" orientation="landscape" horizontalDpi="-3" verticalDpi="0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 sz="1400" b="0" i="0" u="none" strike="noStrike" baseline="0">
                <a:effectLst/>
              </a:rPr>
              <a:t>1L_d</a:t>
            </a:r>
            <a:r>
              <a:rPr lang="it-IT" sz="1400" b="0" i="0" u="none" strike="noStrike" baseline="-25000">
                <a:effectLst/>
              </a:rPr>
              <a:t>t</a:t>
            </a:r>
            <a:r>
              <a:rPr lang="it-IT" sz="1400" b="0" i="0" u="none" strike="noStrike" baseline="0">
                <a:effectLst/>
              </a:rPr>
              <a:t>=4,0mm | </a:t>
            </a:r>
            <a:r>
              <a:rPr lang="it-IT"/>
              <a:t>T.eqv. vicino nodo centrale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t_1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numRef>
              <c:f>Convergenza!$Y$20:$Y$23</c:f>
              <c:numCache>
                <c:formatCode>General</c:formatCode>
                <c:ptCount val="4"/>
                <c:pt idx="0">
                  <c:v>2</c:v>
                </c:pt>
                <c:pt idx="1">
                  <c:v>6</c:v>
                </c:pt>
                <c:pt idx="2">
                  <c:v>12</c:v>
                </c:pt>
                <c:pt idx="3">
                  <c:v>20</c:v>
                </c:pt>
              </c:numCache>
            </c:numRef>
          </c:cat>
          <c:val>
            <c:numRef>
              <c:f>Convergenza!$AB$20:$AB$23</c:f>
              <c:numCache>
                <c:formatCode>General</c:formatCode>
                <c:ptCount val="4"/>
                <c:pt idx="0">
                  <c:v>17.97</c:v>
                </c:pt>
                <c:pt idx="1">
                  <c:v>24.61</c:v>
                </c:pt>
                <c:pt idx="2" formatCode="0.00">
                  <c:v>26.64</c:v>
                </c:pt>
                <c:pt idx="3">
                  <c:v>27.56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520-4B0E-B038-0557067E58B5}"/>
            </c:ext>
          </c:extLst>
        </c:ser>
        <c:ser>
          <c:idx val="1"/>
          <c:order val="1"/>
          <c:tx>
            <c:v>t_2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numRef>
              <c:f>Convergenza!$Y$20:$Y$23</c:f>
              <c:numCache>
                <c:formatCode>General</c:formatCode>
                <c:ptCount val="4"/>
                <c:pt idx="0">
                  <c:v>2</c:v>
                </c:pt>
                <c:pt idx="1">
                  <c:v>6</c:v>
                </c:pt>
                <c:pt idx="2">
                  <c:v>12</c:v>
                </c:pt>
                <c:pt idx="3">
                  <c:v>20</c:v>
                </c:pt>
              </c:numCache>
            </c:numRef>
          </c:cat>
          <c:val>
            <c:numRef>
              <c:f>Convergenza!$AB$24:$AB$27</c:f>
              <c:numCache>
                <c:formatCode>General</c:formatCode>
                <c:ptCount val="4"/>
                <c:pt idx="0" formatCode="0.00">
                  <c:v>12.4</c:v>
                </c:pt>
                <c:pt idx="1">
                  <c:v>15.87</c:v>
                </c:pt>
                <c:pt idx="2">
                  <c:v>16.93</c:v>
                </c:pt>
                <c:pt idx="3">
                  <c:v>17.440000000000001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520-4B0E-B038-0557067E58B5}"/>
            </c:ext>
          </c:extLst>
        </c:ser>
        <c:ser>
          <c:idx val="2"/>
          <c:order val="2"/>
          <c:tx>
            <c:v>t_3</c:v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numRef>
              <c:f>Convergenza!$Y$20:$Y$23</c:f>
              <c:numCache>
                <c:formatCode>General</c:formatCode>
                <c:ptCount val="4"/>
                <c:pt idx="0">
                  <c:v>2</c:v>
                </c:pt>
                <c:pt idx="1">
                  <c:v>6</c:v>
                </c:pt>
                <c:pt idx="2">
                  <c:v>12</c:v>
                </c:pt>
                <c:pt idx="3">
                  <c:v>20</c:v>
                </c:pt>
              </c:numCache>
            </c:numRef>
          </c:cat>
          <c:val>
            <c:numRef>
              <c:f>Convergenza!$AB$28:$AB$31</c:f>
              <c:numCache>
                <c:formatCode>General</c:formatCode>
                <c:ptCount val="4"/>
                <c:pt idx="0">
                  <c:v>9.64</c:v>
                </c:pt>
                <c:pt idx="1">
                  <c:v>11.29</c:v>
                </c:pt>
                <c:pt idx="2">
                  <c:v>11.78</c:v>
                </c:pt>
                <c:pt idx="3" formatCode="0.00">
                  <c:v>12.05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520-4B0E-B038-0557067E58B5}"/>
            </c:ext>
          </c:extLst>
        </c:ser>
        <c:ser>
          <c:idx val="3"/>
          <c:order val="3"/>
          <c:tx>
            <c:v>t_4</c:v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cat>
            <c:numRef>
              <c:f>Convergenza!$Y$20:$Y$23</c:f>
              <c:numCache>
                <c:formatCode>General</c:formatCode>
                <c:ptCount val="4"/>
                <c:pt idx="0">
                  <c:v>2</c:v>
                </c:pt>
                <c:pt idx="1">
                  <c:v>6</c:v>
                </c:pt>
                <c:pt idx="2">
                  <c:v>12</c:v>
                </c:pt>
                <c:pt idx="3">
                  <c:v>20</c:v>
                </c:pt>
              </c:numCache>
            </c:numRef>
          </c:cat>
          <c:val>
            <c:numRef>
              <c:f>Convergenza!$AB$32:$AB$35</c:f>
              <c:numCache>
                <c:formatCode>General</c:formatCode>
                <c:ptCount val="4"/>
                <c:pt idx="0">
                  <c:v>8.24</c:v>
                </c:pt>
                <c:pt idx="1">
                  <c:v>9.23</c:v>
                </c:pt>
                <c:pt idx="2" formatCode="0.00">
                  <c:v>9.5</c:v>
                </c:pt>
                <c:pt idx="3">
                  <c:v>9.67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2520-4B0E-B038-0557067E58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4321176"/>
        <c:axId val="294315928"/>
      </c:lineChart>
      <c:dateAx>
        <c:axId val="29432117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000" b="0" i="0" u="none" strike="noStrike" baseline="0">
                    <a:effectLst/>
                  </a:rPr>
                  <a:t>NDIV</a:t>
                </a:r>
                <a:endParaRPr lang="it-IT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@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94315928"/>
        <c:crosses val="autoZero"/>
        <c:auto val="0"/>
        <c:lblOffset val="100"/>
        <c:baseTimeUnit val="days"/>
        <c:majorUnit val="2"/>
        <c:majorTimeUnit val="days"/>
      </c:dateAx>
      <c:valAx>
        <c:axId val="294315928"/>
        <c:scaling>
          <c:orientation val="minMax"/>
          <c:max val="35"/>
          <c:min val="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l-GR"/>
                  <a:t>σ</a:t>
                </a:r>
                <a:r>
                  <a:rPr lang="it-IT" baseline="-25000"/>
                  <a:t>eq</a:t>
                </a:r>
                <a:r>
                  <a:rPr lang="it-IT" baseline="0"/>
                  <a:t> (MPa)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9432117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6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 sz="1000">
                <a:solidFill>
                  <a:sysClr val="windowText" lastClr="000000"/>
                </a:solidFill>
              </a:rPr>
              <a:t>CELLA 1 – d_t = 4,0mm</a:t>
            </a:r>
          </a:p>
        </c:rich>
      </c:tx>
      <c:layout>
        <c:manualLayout>
          <c:xMode val="edge"/>
          <c:yMode val="edge"/>
          <c:x val="0.46003015873015873"/>
          <c:y val="0.7529547008547009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0.18994047619047619"/>
          <c:y val="2.9809829059829061E-2"/>
          <c:w val="0.76773037037037029"/>
          <c:h val="0.80692393162393161"/>
        </c:manualLayout>
      </c:layout>
      <c:lineChart>
        <c:grouping val="standard"/>
        <c:varyColors val="0"/>
        <c:ser>
          <c:idx val="0"/>
          <c:order val="0"/>
          <c:tx>
            <c:v>t_1</c:v>
          </c:tx>
          <c:spPr>
            <a:ln w="952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3"/>
            <c:spPr>
              <a:solidFill>
                <a:schemeClr val="accent1"/>
              </a:solidFill>
              <a:ln w="9525">
                <a:noFill/>
              </a:ln>
              <a:effectLst/>
            </c:spPr>
          </c:marker>
          <c:cat>
            <c:numRef>
              <c:f>Convergenza!$Y$109:$Y$111</c:f>
              <c:numCache>
                <c:formatCode>General</c:formatCode>
                <c:ptCount val="3"/>
                <c:pt idx="0">
                  <c:v>2</c:v>
                </c:pt>
                <c:pt idx="1">
                  <c:v>4</c:v>
                </c:pt>
                <c:pt idx="2">
                  <c:v>8</c:v>
                </c:pt>
              </c:numCache>
            </c:numRef>
          </c:cat>
          <c:val>
            <c:numRef>
              <c:f>Convergenza!$AA$109:$AA$111</c:f>
              <c:numCache>
                <c:formatCode>0.000</c:formatCode>
                <c:ptCount val="3"/>
                <c:pt idx="0">
                  <c:v>3.1629999999999998</c:v>
                </c:pt>
                <c:pt idx="1">
                  <c:v>3.15</c:v>
                </c:pt>
                <c:pt idx="2">
                  <c:v>3.1230000000000002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FD9-40AC-AF46-FA281EDDB3E2}"/>
            </c:ext>
          </c:extLst>
        </c:ser>
        <c:ser>
          <c:idx val="1"/>
          <c:order val="1"/>
          <c:tx>
            <c:v>t_2</c:v>
          </c:tx>
          <c:spPr>
            <a:ln w="952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3"/>
            <c:spPr>
              <a:solidFill>
                <a:schemeClr val="accent2"/>
              </a:solidFill>
              <a:ln w="9525">
                <a:noFill/>
              </a:ln>
              <a:effectLst/>
            </c:spPr>
          </c:marker>
          <c:cat>
            <c:numRef>
              <c:f>Convergenza!$Y$109:$Y$111</c:f>
              <c:numCache>
                <c:formatCode>General</c:formatCode>
                <c:ptCount val="3"/>
                <c:pt idx="0">
                  <c:v>2</c:v>
                </c:pt>
                <c:pt idx="1">
                  <c:v>4</c:v>
                </c:pt>
                <c:pt idx="2">
                  <c:v>8</c:v>
                </c:pt>
              </c:numCache>
            </c:numRef>
          </c:cat>
          <c:val>
            <c:numRef>
              <c:f>Convergenza!$AA$113:$AA$115</c:f>
              <c:numCache>
                <c:formatCode>0.000</c:formatCode>
                <c:ptCount val="3"/>
                <c:pt idx="0">
                  <c:v>2.3319999999999999</c:v>
                </c:pt>
                <c:pt idx="1">
                  <c:v>2.3239999999999998</c:v>
                </c:pt>
                <c:pt idx="2">
                  <c:v>2.3050000000000002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FD9-40AC-AF46-FA281EDDB3E2}"/>
            </c:ext>
          </c:extLst>
        </c:ser>
        <c:ser>
          <c:idx val="2"/>
          <c:order val="2"/>
          <c:tx>
            <c:v>t_3</c:v>
          </c:tx>
          <c:spPr>
            <a:ln w="952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3"/>
            <c:spPr>
              <a:solidFill>
                <a:schemeClr val="accent3"/>
              </a:solidFill>
              <a:ln w="9525">
                <a:noFill/>
              </a:ln>
              <a:effectLst/>
            </c:spPr>
          </c:marker>
          <c:cat>
            <c:numRef>
              <c:f>Convergenza!$Y$109:$Y$111</c:f>
              <c:numCache>
                <c:formatCode>General</c:formatCode>
                <c:ptCount val="3"/>
                <c:pt idx="0">
                  <c:v>2</c:v>
                </c:pt>
                <c:pt idx="1">
                  <c:v>4</c:v>
                </c:pt>
                <c:pt idx="2">
                  <c:v>8</c:v>
                </c:pt>
              </c:numCache>
            </c:numRef>
          </c:cat>
          <c:val>
            <c:numRef>
              <c:f>Convergenza!$AA$117:$AA$119</c:f>
              <c:numCache>
                <c:formatCode>0.000</c:formatCode>
                <c:ptCount val="3"/>
                <c:pt idx="0">
                  <c:v>1.671</c:v>
                </c:pt>
                <c:pt idx="1">
                  <c:v>1.667</c:v>
                </c:pt>
                <c:pt idx="2">
                  <c:v>1.6539999999999999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FD9-40AC-AF46-FA281EDDB3E2}"/>
            </c:ext>
          </c:extLst>
        </c:ser>
        <c:ser>
          <c:idx val="3"/>
          <c:order val="3"/>
          <c:tx>
            <c:v>t_4</c:v>
          </c:tx>
          <c:spPr>
            <a:ln w="952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3"/>
            <c:spPr>
              <a:solidFill>
                <a:schemeClr val="accent4"/>
              </a:solidFill>
              <a:ln w="9525">
                <a:noFill/>
              </a:ln>
              <a:effectLst/>
            </c:spPr>
          </c:marker>
          <c:cat>
            <c:numRef>
              <c:f>Convergenza!$Y$109:$Y$111</c:f>
              <c:numCache>
                <c:formatCode>General</c:formatCode>
                <c:ptCount val="3"/>
                <c:pt idx="0">
                  <c:v>2</c:v>
                </c:pt>
                <c:pt idx="1">
                  <c:v>4</c:v>
                </c:pt>
                <c:pt idx="2">
                  <c:v>8</c:v>
                </c:pt>
              </c:numCache>
            </c:numRef>
          </c:cat>
          <c:val>
            <c:numRef>
              <c:f>Convergenza!$AA$121:$AA$123</c:f>
              <c:numCache>
                <c:formatCode>0.000</c:formatCode>
                <c:ptCount val="3"/>
                <c:pt idx="0">
                  <c:v>1.33</c:v>
                </c:pt>
                <c:pt idx="1">
                  <c:v>1.327</c:v>
                </c:pt>
                <c:pt idx="2">
                  <c:v>1.3160000000000001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CFD9-40AC-AF46-FA281EDDB3E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4321176"/>
        <c:axId val="294315928"/>
      </c:lineChart>
      <c:dateAx>
        <c:axId val="294321176"/>
        <c:scaling>
          <c:orientation val="minMax"/>
          <c:max val="9"/>
          <c:min val="1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100" b="0" i="0" u="none" strike="noStrike" baseline="0">
                    <a:solidFill>
                      <a:sysClr val="windowText" lastClr="000000"/>
                    </a:solidFill>
                    <a:effectLst/>
                  </a:rPr>
                  <a:t>NDIV</a:t>
                </a:r>
                <a:endParaRPr lang="it-IT" sz="1100">
                  <a:solidFill>
                    <a:sysClr val="windowText" lastClr="000000"/>
                  </a:solidFill>
                </a:endParaRPr>
              </a:p>
            </c:rich>
          </c:tx>
          <c:layout>
            <c:manualLayout>
              <c:xMode val="edge"/>
              <c:yMode val="edge"/>
              <c:x val="0.47760000000000002"/>
              <c:y val="0.9108286324786324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@" sourceLinked="0"/>
        <c:majorTickMark val="out"/>
        <c:minorTickMark val="out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94315928"/>
        <c:crosses val="autoZero"/>
        <c:auto val="0"/>
        <c:lblOffset val="100"/>
        <c:baseTimeUnit val="days"/>
        <c:majorUnit val="2"/>
        <c:majorTimeUnit val="days"/>
      </c:dateAx>
      <c:valAx>
        <c:axId val="294315928"/>
        <c:scaling>
          <c:orientation val="minMax"/>
          <c:max val="5"/>
          <c:min val="0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5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050" b="0" i="0" baseline="0">
                    <a:solidFill>
                      <a:sysClr val="windowText" lastClr="000000"/>
                    </a:solidFill>
                    <a:effectLst/>
                  </a:rPr>
                  <a:t>u</a:t>
                </a:r>
                <a:r>
                  <a:rPr lang="it-IT" sz="1050" b="0" i="0" baseline="-25000">
                    <a:solidFill>
                      <a:sysClr val="windowText" lastClr="000000"/>
                    </a:solidFill>
                    <a:effectLst/>
                  </a:rPr>
                  <a:t>y</a:t>
                </a:r>
                <a:r>
                  <a:rPr lang="it-IT" sz="1050" b="0" i="0" baseline="0">
                    <a:solidFill>
                      <a:sysClr val="windowText" lastClr="000000"/>
                    </a:solidFill>
                    <a:effectLst/>
                  </a:rPr>
                  <a:t> (mm)</a:t>
                </a:r>
                <a:endParaRPr lang="it-IT" sz="1050">
                  <a:solidFill>
                    <a:sysClr val="windowText" lastClr="000000"/>
                  </a:solidFill>
                  <a:effectLst/>
                </a:endParaRPr>
              </a:p>
            </c:rich>
          </c:tx>
          <c:layout>
            <c:manualLayout>
              <c:xMode val="edge"/>
              <c:yMode val="edge"/>
              <c:x val="1.3571428571428572E-4"/>
              <c:y val="0.3464999999999999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5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0" sourceLinked="0"/>
        <c:majorTickMark val="out"/>
        <c:minorTickMark val="out"/>
        <c:tickLblPos val="nextTo"/>
        <c:spPr>
          <a:noFill/>
          <a:ln>
            <a:solidFill>
              <a:sysClr val="windowText" lastClr="00000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94321176"/>
        <c:crosses val="autoZero"/>
        <c:crossBetween val="midCat"/>
        <c:majorUnit val="1"/>
        <c:minorUnit val="0.5"/>
      </c:valAx>
      <c:spPr>
        <a:noFill/>
        <a:ln>
          <a:solidFill>
            <a:sysClr val="windowText" lastClr="000000"/>
          </a:solidFill>
        </a:ln>
        <a:effectLst/>
      </c:spPr>
    </c:plotArea>
    <c:legend>
      <c:legendPos val="b"/>
      <c:layout>
        <c:manualLayout>
          <c:xMode val="edge"/>
          <c:yMode val="edge"/>
          <c:x val="0.7426678571428571"/>
          <c:y val="3.1960256410256412E-2"/>
          <c:w val="0.20483727810650887"/>
          <c:h val="0.21813492063492063"/>
        </c:manualLayout>
      </c:layout>
      <c:overlay val="0"/>
      <c:spPr>
        <a:solidFill>
          <a:schemeClr val="bg1">
            <a:lumMod val="95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 paperSize="9" orientation="landscape" horizontalDpi="-3" verticalDpi="0"/>
  </c:printSettings>
</c:chartSpace>
</file>

<file path=xl/charts/chart6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 sz="1000">
                <a:solidFill>
                  <a:sysClr val="windowText" lastClr="000000"/>
                </a:solidFill>
              </a:rPr>
              <a:t>CELLA 1 – d_t = 3,0mm</a:t>
            </a:r>
          </a:p>
        </c:rich>
      </c:tx>
      <c:layout>
        <c:manualLayout>
          <c:xMode val="edge"/>
          <c:yMode val="edge"/>
          <c:x val="0.46003015873015873"/>
          <c:y val="0.7529547008547009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0.18994047619047619"/>
          <c:y val="2.9809829059829061E-2"/>
          <c:w val="0.76773037037037029"/>
          <c:h val="0.80692393162393161"/>
        </c:manualLayout>
      </c:layout>
      <c:lineChart>
        <c:grouping val="standard"/>
        <c:varyColors val="0"/>
        <c:ser>
          <c:idx val="0"/>
          <c:order val="0"/>
          <c:tx>
            <c:v>t_1</c:v>
          </c:tx>
          <c:spPr>
            <a:ln w="952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3"/>
            <c:spPr>
              <a:solidFill>
                <a:schemeClr val="accent1"/>
              </a:solidFill>
              <a:ln w="9525">
                <a:noFill/>
              </a:ln>
              <a:effectLst/>
            </c:spPr>
          </c:marker>
          <c:cat>
            <c:numRef>
              <c:f>Convergenza!$G$85:$G$88</c:f>
              <c:numCache>
                <c:formatCode>General</c:formatCode>
                <c:ptCount val="4"/>
                <c:pt idx="0">
                  <c:v>2</c:v>
                </c:pt>
                <c:pt idx="1">
                  <c:v>4</c:v>
                </c:pt>
                <c:pt idx="2">
                  <c:v>8</c:v>
                </c:pt>
                <c:pt idx="3">
                  <c:v>16</c:v>
                </c:pt>
              </c:numCache>
            </c:numRef>
          </c:cat>
          <c:val>
            <c:numRef>
              <c:f>Convergenza!$I$85:$I$87</c:f>
              <c:numCache>
                <c:formatCode>0.000</c:formatCode>
                <c:ptCount val="3"/>
                <c:pt idx="0">
                  <c:v>1.754</c:v>
                </c:pt>
                <c:pt idx="1">
                  <c:v>1.746</c:v>
                </c:pt>
                <c:pt idx="2">
                  <c:v>1.7509999999999999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7E1-4FBB-BBAE-2583DC352FDC}"/>
            </c:ext>
          </c:extLst>
        </c:ser>
        <c:ser>
          <c:idx val="1"/>
          <c:order val="1"/>
          <c:tx>
            <c:v>t_2</c:v>
          </c:tx>
          <c:spPr>
            <a:ln w="952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3"/>
            <c:spPr>
              <a:solidFill>
                <a:schemeClr val="accent2"/>
              </a:solidFill>
              <a:ln w="9525">
                <a:noFill/>
              </a:ln>
              <a:effectLst/>
            </c:spPr>
          </c:marker>
          <c:cat>
            <c:numRef>
              <c:f>Convergenza!$G$85:$G$88</c:f>
              <c:numCache>
                <c:formatCode>General</c:formatCode>
                <c:ptCount val="4"/>
                <c:pt idx="0">
                  <c:v>2</c:v>
                </c:pt>
                <c:pt idx="1">
                  <c:v>4</c:v>
                </c:pt>
                <c:pt idx="2">
                  <c:v>8</c:v>
                </c:pt>
                <c:pt idx="3">
                  <c:v>16</c:v>
                </c:pt>
              </c:numCache>
            </c:numRef>
          </c:cat>
          <c:val>
            <c:numRef>
              <c:f>Convergenza!$I$89:$I$91</c:f>
              <c:numCache>
                <c:formatCode>0.000</c:formatCode>
                <c:ptCount val="3"/>
                <c:pt idx="0">
                  <c:v>1.383</c:v>
                </c:pt>
                <c:pt idx="1">
                  <c:v>1.379</c:v>
                </c:pt>
                <c:pt idx="2">
                  <c:v>1.3819999999999999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7E1-4FBB-BBAE-2583DC352FDC}"/>
            </c:ext>
          </c:extLst>
        </c:ser>
        <c:ser>
          <c:idx val="2"/>
          <c:order val="2"/>
          <c:tx>
            <c:v>t_3</c:v>
          </c:tx>
          <c:spPr>
            <a:ln w="952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3"/>
            <c:spPr>
              <a:solidFill>
                <a:schemeClr val="accent3"/>
              </a:solidFill>
              <a:ln w="9525">
                <a:noFill/>
              </a:ln>
              <a:effectLst/>
            </c:spPr>
          </c:marker>
          <c:cat>
            <c:numRef>
              <c:f>Convergenza!$G$85:$G$88</c:f>
              <c:numCache>
                <c:formatCode>General</c:formatCode>
                <c:ptCount val="4"/>
                <c:pt idx="0">
                  <c:v>2</c:v>
                </c:pt>
                <c:pt idx="1">
                  <c:v>4</c:v>
                </c:pt>
                <c:pt idx="2">
                  <c:v>8</c:v>
                </c:pt>
                <c:pt idx="3">
                  <c:v>16</c:v>
                </c:pt>
              </c:numCache>
            </c:numRef>
          </c:cat>
          <c:val>
            <c:numRef>
              <c:f>Convergenza!$I$94:$I$96</c:f>
              <c:numCache>
                <c:formatCode>0.000</c:formatCode>
                <c:ptCount val="3"/>
                <c:pt idx="0">
                  <c:v>1.0740000000000001</c:v>
                </c:pt>
                <c:pt idx="1">
                  <c:v>1.0720000000000001</c:v>
                </c:pt>
                <c:pt idx="2">
                  <c:v>1.0740000000000001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B7E1-4FBB-BBAE-2583DC352FDC}"/>
            </c:ext>
          </c:extLst>
        </c:ser>
        <c:ser>
          <c:idx val="3"/>
          <c:order val="3"/>
          <c:tx>
            <c:v>t_4</c:v>
          </c:tx>
          <c:spPr>
            <a:ln w="952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3"/>
            <c:spPr>
              <a:solidFill>
                <a:schemeClr val="accent4"/>
              </a:solidFill>
              <a:ln w="9525">
                <a:noFill/>
              </a:ln>
              <a:effectLst/>
            </c:spPr>
          </c:marker>
          <c:cat>
            <c:numRef>
              <c:f>Convergenza!$G$85:$G$88</c:f>
              <c:numCache>
                <c:formatCode>General</c:formatCode>
                <c:ptCount val="4"/>
                <c:pt idx="0">
                  <c:v>2</c:v>
                </c:pt>
                <c:pt idx="1">
                  <c:v>4</c:v>
                </c:pt>
                <c:pt idx="2">
                  <c:v>8</c:v>
                </c:pt>
                <c:pt idx="3">
                  <c:v>16</c:v>
                </c:pt>
              </c:numCache>
            </c:numRef>
          </c:cat>
          <c:val>
            <c:numRef>
              <c:f>Convergenza!$I$99:$I$101</c:f>
              <c:numCache>
                <c:formatCode>0.000</c:formatCode>
                <c:ptCount val="3"/>
                <c:pt idx="0">
                  <c:v>0.89900000000000002</c:v>
                </c:pt>
                <c:pt idx="1">
                  <c:v>0.89700000000000002</c:v>
                </c:pt>
                <c:pt idx="2">
                  <c:v>0.89800000000000002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B7E1-4FBB-BBAE-2583DC352FD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4321176"/>
        <c:axId val="294315928"/>
      </c:lineChart>
      <c:dateAx>
        <c:axId val="294321176"/>
        <c:scaling>
          <c:orientation val="minMax"/>
          <c:max val="9"/>
          <c:min val="1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100" b="0" i="0" u="none" strike="noStrike" baseline="0">
                    <a:solidFill>
                      <a:sysClr val="windowText" lastClr="000000"/>
                    </a:solidFill>
                    <a:effectLst/>
                  </a:rPr>
                  <a:t>NDIV</a:t>
                </a:r>
                <a:endParaRPr lang="it-IT" sz="1100">
                  <a:solidFill>
                    <a:sysClr val="windowText" lastClr="000000"/>
                  </a:solidFill>
                </a:endParaRPr>
              </a:p>
            </c:rich>
          </c:tx>
          <c:layout>
            <c:manualLayout>
              <c:xMode val="edge"/>
              <c:yMode val="edge"/>
              <c:x val="0.47760000000000002"/>
              <c:y val="0.9108286324786324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@" sourceLinked="0"/>
        <c:majorTickMark val="out"/>
        <c:minorTickMark val="out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94315928"/>
        <c:crosses val="autoZero"/>
        <c:auto val="0"/>
        <c:lblOffset val="100"/>
        <c:baseTimeUnit val="days"/>
        <c:majorUnit val="2"/>
        <c:majorTimeUnit val="days"/>
      </c:dateAx>
      <c:valAx>
        <c:axId val="294315928"/>
        <c:scaling>
          <c:orientation val="minMax"/>
          <c:max val="5"/>
          <c:min val="0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5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050" b="0" i="0" baseline="0">
                    <a:solidFill>
                      <a:sysClr val="windowText" lastClr="000000"/>
                    </a:solidFill>
                    <a:effectLst/>
                  </a:rPr>
                  <a:t>u</a:t>
                </a:r>
                <a:r>
                  <a:rPr lang="it-IT" sz="1050" b="0" i="0" baseline="-25000">
                    <a:solidFill>
                      <a:sysClr val="windowText" lastClr="000000"/>
                    </a:solidFill>
                    <a:effectLst/>
                  </a:rPr>
                  <a:t>y</a:t>
                </a:r>
                <a:r>
                  <a:rPr lang="it-IT" sz="1050" b="0" i="0" baseline="0">
                    <a:solidFill>
                      <a:sysClr val="windowText" lastClr="000000"/>
                    </a:solidFill>
                    <a:effectLst/>
                  </a:rPr>
                  <a:t> (mm)</a:t>
                </a:r>
                <a:endParaRPr lang="it-IT" sz="1050">
                  <a:solidFill>
                    <a:sysClr val="windowText" lastClr="000000"/>
                  </a:solidFill>
                  <a:effectLst/>
                </a:endParaRPr>
              </a:p>
            </c:rich>
          </c:tx>
          <c:layout>
            <c:manualLayout>
              <c:xMode val="edge"/>
              <c:yMode val="edge"/>
              <c:x val="1.3571428571428572E-4"/>
              <c:y val="0.3464999999999999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5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0" sourceLinked="0"/>
        <c:majorTickMark val="out"/>
        <c:minorTickMark val="out"/>
        <c:tickLblPos val="nextTo"/>
        <c:spPr>
          <a:noFill/>
          <a:ln>
            <a:solidFill>
              <a:sysClr val="windowText" lastClr="00000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94321176"/>
        <c:crosses val="autoZero"/>
        <c:crossBetween val="midCat"/>
        <c:majorUnit val="1"/>
        <c:minorUnit val="0.5"/>
      </c:valAx>
      <c:spPr>
        <a:noFill/>
        <a:ln>
          <a:solidFill>
            <a:sysClr val="windowText" lastClr="000000"/>
          </a:solidFill>
        </a:ln>
        <a:effectLst/>
      </c:spPr>
    </c:plotArea>
    <c:legend>
      <c:legendPos val="b"/>
      <c:layout>
        <c:manualLayout>
          <c:xMode val="edge"/>
          <c:yMode val="edge"/>
          <c:x val="0.7426678571428571"/>
          <c:y val="3.1960256410256412E-2"/>
          <c:w val="0.20483727810650887"/>
          <c:h val="0.21813492063492063"/>
        </c:manualLayout>
      </c:layout>
      <c:overlay val="0"/>
      <c:spPr>
        <a:solidFill>
          <a:schemeClr val="bg1">
            <a:lumMod val="95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 paperSize="9" orientation="landscape" horizontalDpi="-3" verticalDpi="0"/>
  </c:printSettings>
</c:chartSpace>
</file>

<file path=xl/charts/chart6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/>
              <a:t>Analisi 1 (</a:t>
            </a:r>
            <a:r>
              <a:rPr lang="it-IT" sz="1400" b="0" i="0" u="none" strike="noStrike" baseline="0">
                <a:effectLst/>
              </a:rPr>
              <a:t>d</a:t>
            </a:r>
            <a:r>
              <a:rPr lang="it-IT" sz="1400" b="0" i="0" u="none" strike="noStrike" baseline="-25000">
                <a:effectLst/>
              </a:rPr>
              <a:t>t</a:t>
            </a:r>
            <a:r>
              <a:rPr lang="it-IT" sz="1400" b="0" i="0" u="none" strike="noStrike" baseline="0">
                <a:effectLst/>
              </a:rPr>
              <a:t>=3,0mm - </a:t>
            </a:r>
            <a:r>
              <a:rPr lang="it-IT"/>
              <a:t>t=0,7mm)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Par.analysis_base_dt!$C$15:$C$20</c:f>
              <c:strCache>
                <c:ptCount val="6"/>
                <c:pt idx="0">
                  <c:v>1L</c:v>
                </c:pt>
                <c:pt idx="1">
                  <c:v>2L</c:v>
                </c:pt>
                <c:pt idx="2">
                  <c:v>3L</c:v>
                </c:pt>
                <c:pt idx="3">
                  <c:v>4L</c:v>
                </c:pt>
                <c:pt idx="4">
                  <c:v>6L</c:v>
                </c:pt>
                <c:pt idx="5">
                  <c:v>8L</c:v>
                </c:pt>
              </c:strCache>
            </c:strRef>
          </c:cat>
          <c:val>
            <c:numRef>
              <c:f>Par.analysis_base_dt!$F$15:$F$20</c:f>
              <c:numCache>
                <c:formatCode>General</c:formatCode>
                <c:ptCount val="6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4DF-454E-A0D2-6C67E234CC87}"/>
            </c:ext>
          </c:extLst>
        </c:ser>
        <c:ser>
          <c:idx val="1"/>
          <c:order val="1"/>
          <c:tx>
            <c:v>w_fl/w_an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Par.analysis_base_dt!$C$15:$C$20</c:f>
              <c:strCache>
                <c:ptCount val="6"/>
                <c:pt idx="0">
                  <c:v>1L</c:v>
                </c:pt>
                <c:pt idx="1">
                  <c:v>2L</c:v>
                </c:pt>
                <c:pt idx="2">
                  <c:v>3L</c:v>
                </c:pt>
                <c:pt idx="3">
                  <c:v>4L</c:v>
                </c:pt>
                <c:pt idx="4">
                  <c:v>6L</c:v>
                </c:pt>
                <c:pt idx="5">
                  <c:v>8L</c:v>
                </c:pt>
              </c:strCache>
            </c:strRef>
          </c:cat>
          <c:val>
            <c:numRef>
              <c:f>Par.analysis_base_dt!$H$15:$H$20</c:f>
              <c:numCache>
                <c:formatCode>0.000</c:formatCode>
                <c:ptCount val="6"/>
                <c:pt idx="0">
                  <c:v>0.4448409636375551</c:v>
                </c:pt>
                <c:pt idx="1">
                  <c:v>0.76219593368587213</c:v>
                </c:pt>
                <c:pt idx="2">
                  <c:v>0.87822061948244934</c:v>
                </c:pt>
                <c:pt idx="3">
                  <c:v>0.92764408538314325</c:v>
                </c:pt>
                <c:pt idx="4">
                  <c:v>0.96649499038417508</c:v>
                </c:pt>
                <c:pt idx="5">
                  <c:v>0.98087306097029969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4DF-454E-A0D2-6C67E234CC87}"/>
            </c:ext>
          </c:extLst>
        </c:ser>
        <c:ser>
          <c:idx val="2"/>
          <c:order val="2"/>
          <c:tx>
            <c:v>w_FE/w_an</c:v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strRef>
              <c:f>Par.analysis_base_dt!$C$15:$C$20</c:f>
              <c:strCache>
                <c:ptCount val="6"/>
                <c:pt idx="0">
                  <c:v>1L</c:v>
                </c:pt>
                <c:pt idx="1">
                  <c:v>2L</c:v>
                </c:pt>
                <c:pt idx="2">
                  <c:v>3L</c:v>
                </c:pt>
                <c:pt idx="3">
                  <c:v>4L</c:v>
                </c:pt>
                <c:pt idx="4">
                  <c:v>6L</c:v>
                </c:pt>
                <c:pt idx="5">
                  <c:v>8L</c:v>
                </c:pt>
              </c:strCache>
            </c:strRef>
          </c:cat>
          <c:val>
            <c:numRef>
              <c:f>Par.analysis_base_dt!$J$15:$J$20</c:f>
              <c:numCache>
                <c:formatCode>0.00</c:formatCode>
                <c:ptCount val="6"/>
                <c:pt idx="0">
                  <c:v>2.856943508097193</c:v>
                </c:pt>
                <c:pt idx="1">
                  <c:v>1.9286160486665851</c:v>
                </c:pt>
                <c:pt idx="2">
                  <c:v>1.5460302546331224</c:v>
                </c:pt>
                <c:pt idx="3">
                  <c:v>1.377481281048859</c:v>
                </c:pt>
                <c:pt idx="4">
                  <c:v>1.2453950046658613</c:v>
                </c:pt>
                <c:pt idx="5">
                  <c:v>1.1732750065603321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24DF-454E-A0D2-6C67E234CC8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4321176"/>
        <c:axId val="294315928"/>
      </c:lineChart>
      <c:catAx>
        <c:axId val="294321176"/>
        <c:scaling>
          <c:orientation val="minMax"/>
        </c:scaling>
        <c:delete val="0"/>
        <c:axPos val="b"/>
        <c:numFmt formatCode="@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94315928"/>
        <c:crosses val="autoZero"/>
        <c:auto val="1"/>
        <c:lblAlgn val="ctr"/>
        <c:lblOffset val="100"/>
        <c:noMultiLvlLbl val="0"/>
      </c:catAx>
      <c:valAx>
        <c:axId val="294315928"/>
        <c:scaling>
          <c:orientation val="minMax"/>
          <c:max val="3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050"/>
                  <a:t>w</a:t>
                </a:r>
                <a:r>
                  <a:rPr lang="it-IT" sz="1050" baseline="-25000"/>
                  <a:t>i</a:t>
                </a:r>
                <a:r>
                  <a:rPr lang="it-IT" sz="1050"/>
                  <a:t>/w</a:t>
                </a:r>
                <a:r>
                  <a:rPr lang="it-IT" sz="1050" baseline="-25000"/>
                  <a:t>an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94321176"/>
        <c:crosses val="autoZero"/>
        <c:crossBetween val="between"/>
        <c:majorUnit val="0.2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6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/>
              <a:t>Analisi 2 (</a:t>
            </a:r>
            <a:r>
              <a:rPr lang="it-IT" sz="1400" b="0" i="0" u="none" strike="noStrike" baseline="0">
                <a:effectLst/>
              </a:rPr>
              <a:t>d</a:t>
            </a:r>
            <a:r>
              <a:rPr lang="it-IT" sz="1400" b="0" i="0" u="none" strike="noStrike" baseline="-25000">
                <a:effectLst/>
              </a:rPr>
              <a:t>t</a:t>
            </a:r>
            <a:r>
              <a:rPr lang="it-IT" sz="1400" b="0" i="0" u="none" strike="noStrike" baseline="0">
                <a:effectLst/>
              </a:rPr>
              <a:t>=3,0mm - </a:t>
            </a:r>
            <a:r>
              <a:rPr lang="it-IT"/>
              <a:t>t=1,0mm)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w_an/w_an+Par.analysis!$F$26:$F$31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Par.analysis_base_dt!$C$26:$C$31</c:f>
              <c:strCache>
                <c:ptCount val="6"/>
                <c:pt idx="0">
                  <c:v>1L</c:v>
                </c:pt>
                <c:pt idx="1">
                  <c:v>2L</c:v>
                </c:pt>
                <c:pt idx="2">
                  <c:v>3L</c:v>
                </c:pt>
                <c:pt idx="3">
                  <c:v>4L</c:v>
                </c:pt>
                <c:pt idx="4">
                  <c:v>6L</c:v>
                </c:pt>
                <c:pt idx="5">
                  <c:v>8L</c:v>
                </c:pt>
              </c:strCache>
            </c:strRef>
          </c:cat>
          <c:val>
            <c:numRef>
              <c:f>Par.analysis_base_dt!$F$15:$F$20</c:f>
              <c:numCache>
                <c:formatCode>General</c:formatCode>
                <c:ptCount val="6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C15-4DCA-86A5-69B793E33DD6}"/>
            </c:ext>
          </c:extLst>
        </c:ser>
        <c:ser>
          <c:idx val="1"/>
          <c:order val="1"/>
          <c:tx>
            <c:v>w_fl/w_an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Par.analysis_base_dt!$C$26:$C$31</c:f>
              <c:strCache>
                <c:ptCount val="6"/>
                <c:pt idx="0">
                  <c:v>1L</c:v>
                </c:pt>
                <c:pt idx="1">
                  <c:v>2L</c:v>
                </c:pt>
                <c:pt idx="2">
                  <c:v>3L</c:v>
                </c:pt>
                <c:pt idx="3">
                  <c:v>4L</c:v>
                </c:pt>
                <c:pt idx="4">
                  <c:v>6L</c:v>
                </c:pt>
                <c:pt idx="5">
                  <c:v>8L</c:v>
                </c:pt>
              </c:strCache>
            </c:strRef>
          </c:cat>
          <c:val>
            <c:numRef>
              <c:f>Par.analysis_base_dt!$H$26:$H$31</c:f>
              <c:numCache>
                <c:formatCode>0.000</c:formatCode>
                <c:ptCount val="6"/>
                <c:pt idx="0">
                  <c:v>0.35934394682058612</c:v>
                </c:pt>
                <c:pt idx="1">
                  <c:v>0.69170055977724865</c:v>
                </c:pt>
                <c:pt idx="2">
                  <c:v>0.83465880564191042</c:v>
                </c:pt>
                <c:pt idx="3">
                  <c:v>0.89974333457170497</c:v>
                </c:pt>
                <c:pt idx="4">
                  <c:v>0.95281326850277315</c:v>
                </c:pt>
                <c:pt idx="5">
                  <c:v>0.97289796381203442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C15-4DCA-86A5-69B793E33DD6}"/>
            </c:ext>
          </c:extLst>
        </c:ser>
        <c:ser>
          <c:idx val="2"/>
          <c:order val="2"/>
          <c:tx>
            <c:v>w_FE/w_an</c:v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strRef>
              <c:f>Par.analysis_base_dt!$C$26:$C$31</c:f>
              <c:strCache>
                <c:ptCount val="6"/>
                <c:pt idx="0">
                  <c:v>1L</c:v>
                </c:pt>
                <c:pt idx="1">
                  <c:v>2L</c:v>
                </c:pt>
                <c:pt idx="2">
                  <c:v>3L</c:v>
                </c:pt>
                <c:pt idx="3">
                  <c:v>4L</c:v>
                </c:pt>
                <c:pt idx="4">
                  <c:v>6L</c:v>
                </c:pt>
                <c:pt idx="5">
                  <c:v>8L</c:v>
                </c:pt>
              </c:strCache>
            </c:strRef>
          </c:cat>
          <c:val>
            <c:numRef>
              <c:f>Par.analysis_base_dt!$J$26:$J$31</c:f>
              <c:numCache>
                <c:formatCode>0.00</c:formatCode>
                <c:ptCount val="6"/>
                <c:pt idx="0">
                  <c:v>2.8517712646690638</c:v>
                </c:pt>
                <c:pt idx="1">
                  <c:v>2.0752495276467728</c:v>
                </c:pt>
                <c:pt idx="2">
                  <c:v>1.6538790748007544</c:v>
                </c:pt>
                <c:pt idx="3">
                  <c:v>1.4498510204553421</c:v>
                </c:pt>
                <c:pt idx="4">
                  <c:v>1.2821203787410356</c:v>
                </c:pt>
                <c:pt idx="5">
                  <c:v>1.1931599778105797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7C15-4DCA-86A5-69B793E33DD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4321176"/>
        <c:axId val="294315928"/>
      </c:lineChart>
      <c:catAx>
        <c:axId val="294321176"/>
        <c:scaling>
          <c:orientation val="minMax"/>
        </c:scaling>
        <c:delete val="0"/>
        <c:axPos val="b"/>
        <c:numFmt formatCode="@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94315928"/>
        <c:crosses val="autoZero"/>
        <c:auto val="1"/>
        <c:lblAlgn val="ctr"/>
        <c:lblOffset val="100"/>
        <c:noMultiLvlLbl val="0"/>
      </c:catAx>
      <c:valAx>
        <c:axId val="294315928"/>
        <c:scaling>
          <c:orientation val="minMax"/>
          <c:max val="3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050"/>
                  <a:t>w</a:t>
                </a:r>
                <a:r>
                  <a:rPr lang="it-IT" sz="1050" baseline="-25000"/>
                  <a:t>i</a:t>
                </a:r>
                <a:r>
                  <a:rPr lang="it-IT" sz="1050"/>
                  <a:t>/w</a:t>
                </a:r>
                <a:r>
                  <a:rPr lang="it-IT" sz="1050" baseline="-25000"/>
                  <a:t>an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94321176"/>
        <c:crosses val="autoZero"/>
        <c:crossBetween val="between"/>
        <c:majorUnit val="0.2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6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/>
              <a:t>Analisi 3 (</a:t>
            </a:r>
            <a:r>
              <a:rPr lang="it-IT" sz="1400" b="0" i="0" u="none" strike="noStrike" baseline="0">
                <a:effectLst/>
              </a:rPr>
              <a:t>d</a:t>
            </a:r>
            <a:r>
              <a:rPr lang="it-IT" sz="1400" b="0" i="0" u="none" strike="noStrike" baseline="-25000">
                <a:effectLst/>
              </a:rPr>
              <a:t>t</a:t>
            </a:r>
            <a:r>
              <a:rPr lang="it-IT" sz="1400" b="0" i="0" u="none" strike="noStrike" baseline="0">
                <a:effectLst/>
              </a:rPr>
              <a:t>=3,0mm - </a:t>
            </a:r>
            <a:r>
              <a:rPr lang="it-IT"/>
              <a:t>t=1,5mm)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w_an/w_an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Par.analysis_base_dt!$C$37:$C$42</c:f>
              <c:strCache>
                <c:ptCount val="6"/>
                <c:pt idx="0">
                  <c:v>1L</c:v>
                </c:pt>
                <c:pt idx="1">
                  <c:v>2L</c:v>
                </c:pt>
                <c:pt idx="2">
                  <c:v>3L</c:v>
                </c:pt>
                <c:pt idx="3">
                  <c:v>4L</c:v>
                </c:pt>
                <c:pt idx="4">
                  <c:v>6L</c:v>
                </c:pt>
                <c:pt idx="5">
                  <c:v>8L</c:v>
                </c:pt>
              </c:strCache>
            </c:strRef>
          </c:cat>
          <c:val>
            <c:numRef>
              <c:f>Par.analysis_base_dt!$F$37:$F$42</c:f>
              <c:numCache>
                <c:formatCode>General</c:formatCode>
                <c:ptCount val="6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1B0-4075-AA7E-5BC237FE3178}"/>
            </c:ext>
          </c:extLst>
        </c:ser>
        <c:ser>
          <c:idx val="1"/>
          <c:order val="1"/>
          <c:tx>
            <c:v>w_fl/w_an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Par.analysis_base_dt!$C$37:$C$42</c:f>
              <c:strCache>
                <c:ptCount val="6"/>
                <c:pt idx="0">
                  <c:v>1L</c:v>
                </c:pt>
                <c:pt idx="1">
                  <c:v>2L</c:v>
                </c:pt>
                <c:pt idx="2">
                  <c:v>3L</c:v>
                </c:pt>
                <c:pt idx="3">
                  <c:v>4L</c:v>
                </c:pt>
                <c:pt idx="4">
                  <c:v>6L</c:v>
                </c:pt>
                <c:pt idx="5">
                  <c:v>8L</c:v>
                </c:pt>
              </c:strCache>
            </c:strRef>
          </c:cat>
          <c:val>
            <c:numRef>
              <c:f>Par.analysis_base_dt!$H$37:$H$42</c:f>
              <c:numCache>
                <c:formatCode>0.000</c:formatCode>
                <c:ptCount val="6"/>
                <c:pt idx="0">
                  <c:v>0.27216262897087817</c:v>
                </c:pt>
                <c:pt idx="1">
                  <c:v>0.59931614393191501</c:v>
                </c:pt>
                <c:pt idx="2">
                  <c:v>0.77092590102350422</c:v>
                </c:pt>
                <c:pt idx="3">
                  <c:v>0.85679369515365844</c:v>
                </c:pt>
                <c:pt idx="4">
                  <c:v>0.93085135209519976</c:v>
                </c:pt>
                <c:pt idx="5">
                  <c:v>0.9598904706756668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1B0-4075-AA7E-5BC237FE3178}"/>
            </c:ext>
          </c:extLst>
        </c:ser>
        <c:ser>
          <c:idx val="2"/>
          <c:order val="2"/>
          <c:tx>
            <c:v>w_FE/w_an</c:v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strRef>
              <c:f>Par.analysis_base_dt!$C$37:$C$42</c:f>
              <c:strCache>
                <c:ptCount val="6"/>
                <c:pt idx="0">
                  <c:v>1L</c:v>
                </c:pt>
                <c:pt idx="1">
                  <c:v>2L</c:v>
                </c:pt>
                <c:pt idx="2">
                  <c:v>3L</c:v>
                </c:pt>
                <c:pt idx="3">
                  <c:v>4L</c:v>
                </c:pt>
                <c:pt idx="4">
                  <c:v>6L</c:v>
                </c:pt>
                <c:pt idx="5">
                  <c:v>8L</c:v>
                </c:pt>
              </c:strCache>
            </c:strRef>
          </c:cat>
          <c:val>
            <c:numRef>
              <c:f>Par.analysis_base_dt!$J$37:$J$42</c:f>
              <c:numCache>
                <c:formatCode>0.00</c:formatCode>
                <c:ptCount val="6"/>
                <c:pt idx="0">
                  <c:v>2.5918752375816267</c:v>
                </c:pt>
                <c:pt idx="1">
                  <c:v>2.1881431360881991</c:v>
                </c:pt>
                <c:pt idx="2">
                  <c:v>1.7774009637641415</c:v>
                </c:pt>
                <c:pt idx="3">
                  <c:v>1.5454480865705797</c:v>
                </c:pt>
                <c:pt idx="4">
                  <c:v>1.334315332807877</c:v>
                </c:pt>
                <c:pt idx="5">
                  <c:v>1.2230040406273011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61B0-4075-AA7E-5BC237FE317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4321176"/>
        <c:axId val="294315928"/>
      </c:lineChart>
      <c:catAx>
        <c:axId val="294321176"/>
        <c:scaling>
          <c:orientation val="minMax"/>
        </c:scaling>
        <c:delete val="0"/>
        <c:axPos val="b"/>
        <c:numFmt formatCode="@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94315928"/>
        <c:crosses val="autoZero"/>
        <c:auto val="1"/>
        <c:lblAlgn val="ctr"/>
        <c:lblOffset val="100"/>
        <c:noMultiLvlLbl val="0"/>
      </c:catAx>
      <c:valAx>
        <c:axId val="294315928"/>
        <c:scaling>
          <c:orientation val="minMax"/>
          <c:max val="3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050"/>
                  <a:t>w</a:t>
                </a:r>
                <a:r>
                  <a:rPr lang="it-IT" sz="1050" baseline="-25000"/>
                  <a:t>i</a:t>
                </a:r>
                <a:r>
                  <a:rPr lang="it-IT" sz="1050"/>
                  <a:t>/w</a:t>
                </a:r>
                <a:r>
                  <a:rPr lang="it-IT" sz="1050" baseline="-25000"/>
                  <a:t>an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94321176"/>
        <c:crosses val="autoZero"/>
        <c:crossBetween val="between"/>
        <c:majorUnit val="0.2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6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/>
              <a:t>Analisi 4 (</a:t>
            </a:r>
            <a:r>
              <a:rPr lang="it-IT" sz="1400" b="0" i="0" u="none" strike="noStrike" baseline="0">
                <a:effectLst/>
              </a:rPr>
              <a:t>d</a:t>
            </a:r>
            <a:r>
              <a:rPr lang="it-IT" sz="1400" b="0" i="0" u="none" strike="noStrike" baseline="-25000">
                <a:effectLst/>
              </a:rPr>
              <a:t>t</a:t>
            </a:r>
            <a:r>
              <a:rPr lang="it-IT" sz="1400" b="0" i="0" u="none" strike="noStrike" baseline="0">
                <a:effectLst/>
              </a:rPr>
              <a:t>=3,0mm - </a:t>
            </a:r>
            <a:r>
              <a:rPr lang="it-IT"/>
              <a:t>t=2,0mm)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w_an/w_an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Par.analysis_base_dt!$C$48:$C$53</c:f>
              <c:strCache>
                <c:ptCount val="6"/>
                <c:pt idx="0">
                  <c:v>1L</c:v>
                </c:pt>
                <c:pt idx="1">
                  <c:v>2L</c:v>
                </c:pt>
                <c:pt idx="2">
                  <c:v>3L</c:v>
                </c:pt>
                <c:pt idx="3">
                  <c:v>4L</c:v>
                </c:pt>
                <c:pt idx="4">
                  <c:v>6L</c:v>
                </c:pt>
                <c:pt idx="5">
                  <c:v>8L</c:v>
                </c:pt>
              </c:strCache>
            </c:strRef>
          </c:cat>
          <c:val>
            <c:numRef>
              <c:f>Par.analysis_base_dt!$F$48:$F$53</c:f>
              <c:numCache>
                <c:formatCode>General</c:formatCode>
                <c:ptCount val="6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DF2-495D-912E-D903EE26FF74}"/>
            </c:ext>
          </c:extLst>
        </c:ser>
        <c:ser>
          <c:idx val="1"/>
          <c:order val="1"/>
          <c:tx>
            <c:v>w_fl/w_an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Par.analysis_base_dt!$C$48:$C$53</c:f>
              <c:strCache>
                <c:ptCount val="6"/>
                <c:pt idx="0">
                  <c:v>1L</c:v>
                </c:pt>
                <c:pt idx="1">
                  <c:v>2L</c:v>
                </c:pt>
                <c:pt idx="2">
                  <c:v>3L</c:v>
                </c:pt>
                <c:pt idx="3">
                  <c:v>4L</c:v>
                </c:pt>
                <c:pt idx="4">
                  <c:v>6L</c:v>
                </c:pt>
                <c:pt idx="5">
                  <c:v>8L</c:v>
                </c:pt>
              </c:strCache>
            </c:strRef>
          </c:cat>
          <c:val>
            <c:numRef>
              <c:f>Par.analysis_base_dt!$H$48:$H$53</c:f>
              <c:numCache>
                <c:formatCode>0.000</c:formatCode>
                <c:ptCount val="6"/>
                <c:pt idx="0">
                  <c:v>0.2190245457749761</c:v>
                </c:pt>
                <c:pt idx="1">
                  <c:v>0.52870202226753193</c:v>
                </c:pt>
                <c:pt idx="2">
                  <c:v>0.71623556232530639</c:v>
                </c:pt>
                <c:pt idx="3">
                  <c:v>0.81775767677032274</c:v>
                </c:pt>
                <c:pt idx="4">
                  <c:v>0.90987905007207048</c:v>
                </c:pt>
                <c:pt idx="5">
                  <c:v>0.94722620492788945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DF2-495D-912E-D903EE26FF74}"/>
            </c:ext>
          </c:extLst>
        </c:ser>
        <c:ser>
          <c:idx val="2"/>
          <c:order val="2"/>
          <c:tx>
            <c:v>w_FE/w_an</c:v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strRef>
              <c:f>Par.analysis_base_dt!$C$48:$C$53</c:f>
              <c:strCache>
                <c:ptCount val="6"/>
                <c:pt idx="0">
                  <c:v>1L</c:v>
                </c:pt>
                <c:pt idx="1">
                  <c:v>2L</c:v>
                </c:pt>
                <c:pt idx="2">
                  <c:v>3L</c:v>
                </c:pt>
                <c:pt idx="3">
                  <c:v>4L</c:v>
                </c:pt>
                <c:pt idx="4">
                  <c:v>6L</c:v>
                </c:pt>
                <c:pt idx="5">
                  <c:v>8L</c:v>
                </c:pt>
              </c:strCache>
            </c:strRef>
          </c:cat>
          <c:val>
            <c:numRef>
              <c:f>Par.analysis_base_dt!$J$48:$J$53</c:f>
              <c:numCache>
                <c:formatCode>0.00</c:formatCode>
                <c:ptCount val="6"/>
                <c:pt idx="0">
                  <c:v>2.170617238207897</c:v>
                </c:pt>
                <c:pt idx="1">
                  <c:v>2.179772018934762</c:v>
                </c:pt>
                <c:pt idx="2">
                  <c:v>1.8443737940629088</c:v>
                </c:pt>
                <c:pt idx="3">
                  <c:v>1.6056233130966637</c:v>
                </c:pt>
                <c:pt idx="4">
                  <c:v>1.3756785937181655</c:v>
                </c:pt>
                <c:pt idx="5">
                  <c:v>1.2473336920801474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DF2-495D-912E-D903EE26FF7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4321176"/>
        <c:axId val="294315928"/>
      </c:lineChart>
      <c:catAx>
        <c:axId val="294321176"/>
        <c:scaling>
          <c:orientation val="minMax"/>
        </c:scaling>
        <c:delete val="0"/>
        <c:axPos val="b"/>
        <c:numFmt formatCode="@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94315928"/>
        <c:crosses val="autoZero"/>
        <c:auto val="1"/>
        <c:lblAlgn val="ctr"/>
        <c:lblOffset val="100"/>
        <c:noMultiLvlLbl val="0"/>
      </c:catAx>
      <c:valAx>
        <c:axId val="294315928"/>
        <c:scaling>
          <c:orientation val="minMax"/>
          <c:max val="3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050"/>
                  <a:t>w</a:t>
                </a:r>
                <a:r>
                  <a:rPr lang="it-IT" sz="1050" baseline="-25000"/>
                  <a:t>i</a:t>
                </a:r>
                <a:r>
                  <a:rPr lang="it-IT" sz="1050"/>
                  <a:t>/w</a:t>
                </a:r>
                <a:r>
                  <a:rPr lang="it-IT" sz="1050" baseline="-25000"/>
                  <a:t>an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94321176"/>
        <c:crosses val="autoZero"/>
        <c:crossBetween val="between"/>
        <c:majorUnit val="0.2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6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/>
              <a:t>Analisi 5 (</a:t>
            </a:r>
            <a:r>
              <a:rPr lang="it-IT" sz="1400" b="0" i="0" u="none" strike="noStrike" baseline="0">
                <a:effectLst/>
              </a:rPr>
              <a:t>d</a:t>
            </a:r>
            <a:r>
              <a:rPr lang="it-IT" sz="1400" b="0" i="0" u="none" strike="noStrike" baseline="-25000">
                <a:effectLst/>
              </a:rPr>
              <a:t>t</a:t>
            </a:r>
            <a:r>
              <a:rPr lang="it-IT" sz="1400" b="0" i="0" u="none" strike="noStrike" baseline="0">
                <a:effectLst/>
              </a:rPr>
              <a:t>=3,5mm - </a:t>
            </a:r>
            <a:r>
              <a:rPr lang="it-IT"/>
              <a:t>t=0,7mm)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w_an/w_an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Par.analysis_base_dt!$C$59:$C$64</c:f>
              <c:strCache>
                <c:ptCount val="6"/>
                <c:pt idx="0">
                  <c:v>1L</c:v>
                </c:pt>
                <c:pt idx="1">
                  <c:v>2L</c:v>
                </c:pt>
                <c:pt idx="2">
                  <c:v>3L</c:v>
                </c:pt>
                <c:pt idx="3">
                  <c:v>4L</c:v>
                </c:pt>
                <c:pt idx="4">
                  <c:v>6L</c:v>
                </c:pt>
                <c:pt idx="5">
                  <c:v>8L</c:v>
                </c:pt>
              </c:strCache>
            </c:strRef>
          </c:cat>
          <c:val>
            <c:numRef>
              <c:f>Par.analysis_base_dt!$F$59:$F$64</c:f>
              <c:numCache>
                <c:formatCode>General</c:formatCode>
                <c:ptCount val="6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F14-4161-8449-C24AD40BADC5}"/>
            </c:ext>
          </c:extLst>
        </c:ser>
        <c:ser>
          <c:idx val="1"/>
          <c:order val="1"/>
          <c:tx>
            <c:v>w_fl/w_an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Par.analysis_base_dt!$C$59:$C$64</c:f>
              <c:strCache>
                <c:ptCount val="6"/>
                <c:pt idx="0">
                  <c:v>1L</c:v>
                </c:pt>
                <c:pt idx="1">
                  <c:v>2L</c:v>
                </c:pt>
                <c:pt idx="2">
                  <c:v>3L</c:v>
                </c:pt>
                <c:pt idx="3">
                  <c:v>4L</c:v>
                </c:pt>
                <c:pt idx="4">
                  <c:v>6L</c:v>
                </c:pt>
                <c:pt idx="5">
                  <c:v>8L</c:v>
                </c:pt>
              </c:strCache>
            </c:strRef>
          </c:cat>
          <c:val>
            <c:numRef>
              <c:f>Par.analysis_base_dt!$H$59:$H$64</c:f>
              <c:numCache>
                <c:formatCode>0.000</c:formatCode>
                <c:ptCount val="6"/>
                <c:pt idx="0">
                  <c:v>0.52167729500567139</c:v>
                </c:pt>
                <c:pt idx="1">
                  <c:v>0.81352173133272543</c:v>
                </c:pt>
                <c:pt idx="2">
                  <c:v>0.90754223383740928</c:v>
                </c:pt>
                <c:pt idx="3">
                  <c:v>0.94580010604287545</c:v>
                </c:pt>
                <c:pt idx="4">
                  <c:v>0.97516329904230481</c:v>
                </c:pt>
                <c:pt idx="5">
                  <c:v>0.98587588224739708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F14-4161-8449-C24AD40BADC5}"/>
            </c:ext>
          </c:extLst>
        </c:ser>
        <c:ser>
          <c:idx val="2"/>
          <c:order val="2"/>
          <c:tx>
            <c:v>w_FE/w_an</c:v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strRef>
              <c:f>Par.analysis_base_dt!$C$59:$C$64</c:f>
              <c:strCache>
                <c:ptCount val="6"/>
                <c:pt idx="0">
                  <c:v>1L</c:v>
                </c:pt>
                <c:pt idx="1">
                  <c:v>2L</c:v>
                </c:pt>
                <c:pt idx="2">
                  <c:v>3L</c:v>
                </c:pt>
                <c:pt idx="3">
                  <c:v>4L</c:v>
                </c:pt>
                <c:pt idx="4">
                  <c:v>6L</c:v>
                </c:pt>
                <c:pt idx="5">
                  <c:v>8L</c:v>
                </c:pt>
              </c:strCache>
            </c:strRef>
          </c:cat>
          <c:val>
            <c:numRef>
              <c:f>Par.analysis_base_dt!$J$59:$J$64</c:f>
              <c:numCache>
                <c:formatCode>0.00</c:formatCode>
                <c:ptCount val="6"/>
                <c:pt idx="0">
                  <c:v>2.6859880138306513</c:v>
                </c:pt>
                <c:pt idx="1">
                  <c:v>1.7774091856841716</c:v>
                </c:pt>
                <c:pt idx="2">
                  <c:v>1.4564650862065414</c:v>
                </c:pt>
                <c:pt idx="3">
                  <c:v>1.3207437668482294</c:v>
                </c:pt>
                <c:pt idx="4">
                  <c:v>1.2177826078350835</c:v>
                </c:pt>
                <c:pt idx="5">
                  <c:v>1.1575002533680527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F14-4161-8449-C24AD40BADC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4321176"/>
        <c:axId val="294315928"/>
      </c:lineChart>
      <c:catAx>
        <c:axId val="294321176"/>
        <c:scaling>
          <c:orientation val="minMax"/>
        </c:scaling>
        <c:delete val="0"/>
        <c:axPos val="b"/>
        <c:numFmt formatCode="@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94315928"/>
        <c:crosses val="autoZero"/>
        <c:auto val="1"/>
        <c:lblAlgn val="ctr"/>
        <c:lblOffset val="100"/>
        <c:noMultiLvlLbl val="0"/>
      </c:catAx>
      <c:valAx>
        <c:axId val="294315928"/>
        <c:scaling>
          <c:orientation val="minMax"/>
          <c:max val="3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050"/>
                  <a:t>w</a:t>
                </a:r>
                <a:r>
                  <a:rPr lang="it-IT" sz="1050" baseline="-25000"/>
                  <a:t>i</a:t>
                </a:r>
                <a:r>
                  <a:rPr lang="it-IT" sz="1050"/>
                  <a:t>/w</a:t>
                </a:r>
                <a:r>
                  <a:rPr lang="it-IT" sz="1050" baseline="-25000"/>
                  <a:t>an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94321176"/>
        <c:crosses val="autoZero"/>
        <c:crossBetween val="between"/>
        <c:majorUnit val="0.2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6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/>
              <a:t>Analisi 6 (</a:t>
            </a:r>
            <a:r>
              <a:rPr lang="it-IT" sz="1400" b="0" i="0" u="none" strike="noStrike" baseline="0">
                <a:effectLst/>
              </a:rPr>
              <a:t>d</a:t>
            </a:r>
            <a:r>
              <a:rPr lang="it-IT" sz="1400" b="0" i="0" u="none" strike="noStrike" baseline="-25000">
                <a:effectLst/>
              </a:rPr>
              <a:t>t</a:t>
            </a:r>
            <a:r>
              <a:rPr lang="it-IT" sz="1400" b="0" i="0" u="none" strike="noStrike" baseline="0">
                <a:effectLst/>
              </a:rPr>
              <a:t>=3,5mm - </a:t>
            </a:r>
            <a:r>
              <a:rPr lang="it-IT"/>
              <a:t>t=1,0mm)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w_an/w_an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Par.analysis_base_dt!$C$70:$C$75</c:f>
              <c:strCache>
                <c:ptCount val="6"/>
                <c:pt idx="0">
                  <c:v>1L</c:v>
                </c:pt>
                <c:pt idx="1">
                  <c:v>2L</c:v>
                </c:pt>
                <c:pt idx="2">
                  <c:v>3L</c:v>
                </c:pt>
                <c:pt idx="3">
                  <c:v>4L</c:v>
                </c:pt>
                <c:pt idx="4">
                  <c:v>6L</c:v>
                </c:pt>
                <c:pt idx="5">
                  <c:v>8L</c:v>
                </c:pt>
              </c:strCache>
            </c:strRef>
          </c:cat>
          <c:val>
            <c:numRef>
              <c:f>Par.analysis_base_dt!$F$70:$F$75</c:f>
              <c:numCache>
                <c:formatCode>General</c:formatCode>
                <c:ptCount val="6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623-4E0F-BBC3-E1B819BDAB25}"/>
            </c:ext>
          </c:extLst>
        </c:ser>
        <c:ser>
          <c:idx val="1"/>
          <c:order val="1"/>
          <c:tx>
            <c:v>w_fl/w_an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Par.analysis_base_dt!$C$70:$C$75</c:f>
              <c:strCache>
                <c:ptCount val="6"/>
                <c:pt idx="0">
                  <c:v>1L</c:v>
                </c:pt>
                <c:pt idx="1">
                  <c:v>2L</c:v>
                </c:pt>
                <c:pt idx="2">
                  <c:v>3L</c:v>
                </c:pt>
                <c:pt idx="3">
                  <c:v>4L</c:v>
                </c:pt>
                <c:pt idx="4">
                  <c:v>6L</c:v>
                </c:pt>
                <c:pt idx="5">
                  <c:v>8L</c:v>
                </c:pt>
              </c:strCache>
            </c:strRef>
          </c:cat>
          <c:val>
            <c:numRef>
              <c:f>Par.analysis_base_dt!$H$70:$H$75</c:f>
              <c:numCache>
                <c:formatCode>0.000</c:formatCode>
                <c:ptCount val="6"/>
                <c:pt idx="0">
                  <c:v>0.43292885228020395</c:v>
                </c:pt>
                <c:pt idx="1">
                  <c:v>0.75331718117441804</c:v>
                </c:pt>
                <c:pt idx="2">
                  <c:v>0.87295173358524381</c:v>
                </c:pt>
                <c:pt idx="3">
                  <c:v>0.92432929890762272</c:v>
                </c:pt>
                <c:pt idx="4">
                  <c:v>0.96489269137150757</c:v>
                </c:pt>
                <c:pt idx="5">
                  <c:v>0.97994409121796988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623-4E0F-BBC3-E1B819BDAB25}"/>
            </c:ext>
          </c:extLst>
        </c:ser>
        <c:ser>
          <c:idx val="2"/>
          <c:order val="2"/>
          <c:tx>
            <c:v>w_FE/w_an</c:v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strRef>
              <c:f>Par.analysis_base_dt!$C$70:$C$75</c:f>
              <c:strCache>
                <c:ptCount val="6"/>
                <c:pt idx="0">
                  <c:v>1L</c:v>
                </c:pt>
                <c:pt idx="1">
                  <c:v>2L</c:v>
                </c:pt>
                <c:pt idx="2">
                  <c:v>3L</c:v>
                </c:pt>
                <c:pt idx="3">
                  <c:v>4L</c:v>
                </c:pt>
                <c:pt idx="4">
                  <c:v>6L</c:v>
                </c:pt>
                <c:pt idx="5">
                  <c:v>8L</c:v>
                </c:pt>
              </c:strCache>
            </c:strRef>
          </c:cat>
          <c:val>
            <c:numRef>
              <c:f>Par.analysis_base_dt!$J$70:$J$75</c:f>
              <c:numCache>
                <c:formatCode>0.00</c:formatCode>
                <c:ptCount val="6"/>
                <c:pt idx="0">
                  <c:v>2.7485957595835369</c:v>
                </c:pt>
                <c:pt idx="1">
                  <c:v>1.9101596493029998</c:v>
                </c:pt>
                <c:pt idx="2">
                  <c:v>1.5432633347981024</c:v>
                </c:pt>
                <c:pt idx="3">
                  <c:v>1.3759696447684602</c:v>
                </c:pt>
                <c:pt idx="4">
                  <c:v>1.2447656695299207</c:v>
                </c:pt>
                <c:pt idx="5">
                  <c:v>1.1715710655425313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623-4E0F-BBC3-E1B819BDAB2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4321176"/>
        <c:axId val="294315928"/>
      </c:lineChart>
      <c:catAx>
        <c:axId val="294321176"/>
        <c:scaling>
          <c:orientation val="minMax"/>
        </c:scaling>
        <c:delete val="0"/>
        <c:axPos val="b"/>
        <c:numFmt formatCode="@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94315928"/>
        <c:crosses val="autoZero"/>
        <c:auto val="1"/>
        <c:lblAlgn val="ctr"/>
        <c:lblOffset val="100"/>
        <c:noMultiLvlLbl val="0"/>
      </c:catAx>
      <c:valAx>
        <c:axId val="294315928"/>
        <c:scaling>
          <c:orientation val="minMax"/>
          <c:max val="3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050"/>
                  <a:t>w</a:t>
                </a:r>
                <a:r>
                  <a:rPr lang="it-IT" sz="1050" baseline="-25000"/>
                  <a:t>i</a:t>
                </a:r>
                <a:r>
                  <a:rPr lang="it-IT" sz="1050"/>
                  <a:t>/w</a:t>
                </a:r>
                <a:r>
                  <a:rPr lang="it-IT" sz="1050" baseline="-25000"/>
                  <a:t>an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94321176"/>
        <c:crosses val="autoZero"/>
        <c:crossBetween val="between"/>
        <c:majorUnit val="0.2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6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/>
              <a:t>Analisi 7 (</a:t>
            </a:r>
            <a:r>
              <a:rPr lang="it-IT" sz="1400" b="0" i="0" u="none" strike="noStrike" baseline="0">
                <a:effectLst/>
              </a:rPr>
              <a:t>d</a:t>
            </a:r>
            <a:r>
              <a:rPr lang="it-IT" sz="1400" b="0" i="0" u="none" strike="noStrike" baseline="-25000">
                <a:effectLst/>
              </a:rPr>
              <a:t>t</a:t>
            </a:r>
            <a:r>
              <a:rPr lang="it-IT" sz="1400" b="0" i="0" u="none" strike="noStrike" baseline="0">
                <a:effectLst/>
              </a:rPr>
              <a:t>=3,5mm - </a:t>
            </a:r>
            <a:r>
              <a:rPr lang="it-IT"/>
              <a:t>t=1,5mm)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w_an/w_an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Par.analysis_base_dt!$C$81:$C$86</c:f>
              <c:strCache>
                <c:ptCount val="6"/>
                <c:pt idx="0">
                  <c:v>1L</c:v>
                </c:pt>
                <c:pt idx="1">
                  <c:v>2L</c:v>
                </c:pt>
                <c:pt idx="2">
                  <c:v>3L</c:v>
                </c:pt>
                <c:pt idx="3">
                  <c:v>4L</c:v>
                </c:pt>
                <c:pt idx="4">
                  <c:v>6L</c:v>
                </c:pt>
                <c:pt idx="5">
                  <c:v>8L</c:v>
                </c:pt>
              </c:strCache>
            </c:strRef>
          </c:cat>
          <c:val>
            <c:numRef>
              <c:f>Par.analysis_base_dt!$F$81:$F$86</c:f>
              <c:numCache>
                <c:formatCode>General</c:formatCode>
                <c:ptCount val="6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91E-43F3-8073-757EB3924262}"/>
            </c:ext>
          </c:extLst>
        </c:ser>
        <c:ser>
          <c:idx val="1"/>
          <c:order val="1"/>
          <c:tx>
            <c:v>w_fl/w_an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Par.analysis_base_dt!$C$81:$C$86</c:f>
              <c:strCache>
                <c:ptCount val="6"/>
                <c:pt idx="0">
                  <c:v>1L</c:v>
                </c:pt>
                <c:pt idx="1">
                  <c:v>2L</c:v>
                </c:pt>
                <c:pt idx="2">
                  <c:v>3L</c:v>
                </c:pt>
                <c:pt idx="3">
                  <c:v>4L</c:v>
                </c:pt>
                <c:pt idx="4">
                  <c:v>6L</c:v>
                </c:pt>
                <c:pt idx="5">
                  <c:v>8L</c:v>
                </c:pt>
              </c:strCache>
            </c:strRef>
          </c:cat>
          <c:val>
            <c:numRef>
              <c:f>Par.analysis_base_dt!$H$81:$H$86</c:f>
              <c:numCache>
                <c:formatCode>0.000</c:formatCode>
                <c:ptCount val="6"/>
                <c:pt idx="0">
                  <c:v>0.33729400345195226</c:v>
                </c:pt>
                <c:pt idx="1">
                  <c:v>0.67060394539199153</c:v>
                </c:pt>
                <c:pt idx="2">
                  <c:v>0.82081046055118123</c:v>
                </c:pt>
                <c:pt idx="3">
                  <c:v>0.89063192771490174</c:v>
                </c:pt>
                <c:pt idx="4">
                  <c:v>0.94824748285314941</c:v>
                </c:pt>
                <c:pt idx="5">
                  <c:v>0.97021482124107761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91E-43F3-8073-757EB3924262}"/>
            </c:ext>
          </c:extLst>
        </c:ser>
        <c:ser>
          <c:idx val="2"/>
          <c:order val="2"/>
          <c:tx>
            <c:v>w_FE/w_an</c:v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strRef>
              <c:f>Par.analysis_base_dt!$C$81:$C$86</c:f>
              <c:strCache>
                <c:ptCount val="6"/>
                <c:pt idx="0">
                  <c:v>1L</c:v>
                </c:pt>
                <c:pt idx="1">
                  <c:v>2L</c:v>
                </c:pt>
                <c:pt idx="2">
                  <c:v>3L</c:v>
                </c:pt>
                <c:pt idx="3">
                  <c:v>4L</c:v>
                </c:pt>
                <c:pt idx="4">
                  <c:v>6L</c:v>
                </c:pt>
                <c:pt idx="5">
                  <c:v>8L</c:v>
                </c:pt>
              </c:strCache>
            </c:strRef>
          </c:cat>
          <c:val>
            <c:numRef>
              <c:f>Par.analysis_base_dt!$J$81:$J$86</c:f>
              <c:numCache>
                <c:formatCode>0.00</c:formatCode>
                <c:ptCount val="6"/>
                <c:pt idx="0">
                  <c:v>2.5853795215122695</c:v>
                </c:pt>
                <c:pt idx="1">
                  <c:v>2.0298031646285697</c:v>
                </c:pt>
                <c:pt idx="2">
                  <c:v>1.6487991226859167</c:v>
                </c:pt>
                <c:pt idx="3">
                  <c:v>1.4505225735855272</c:v>
                </c:pt>
                <c:pt idx="4">
                  <c:v>1.283029467142389</c:v>
                </c:pt>
                <c:pt idx="5">
                  <c:v>1.1923635549985454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B91E-43F3-8073-757EB392426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4321176"/>
        <c:axId val="294315928"/>
      </c:lineChart>
      <c:catAx>
        <c:axId val="294321176"/>
        <c:scaling>
          <c:orientation val="minMax"/>
        </c:scaling>
        <c:delete val="0"/>
        <c:axPos val="b"/>
        <c:numFmt formatCode="@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94315928"/>
        <c:crosses val="autoZero"/>
        <c:auto val="1"/>
        <c:lblAlgn val="ctr"/>
        <c:lblOffset val="100"/>
        <c:noMultiLvlLbl val="0"/>
      </c:catAx>
      <c:valAx>
        <c:axId val="294315928"/>
        <c:scaling>
          <c:orientation val="minMax"/>
          <c:max val="3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050"/>
                  <a:t>w</a:t>
                </a:r>
                <a:r>
                  <a:rPr lang="it-IT" sz="1050" baseline="-25000"/>
                  <a:t>i</a:t>
                </a:r>
                <a:r>
                  <a:rPr lang="it-IT" sz="1050"/>
                  <a:t>/w</a:t>
                </a:r>
                <a:r>
                  <a:rPr lang="it-IT" sz="1050" baseline="-25000"/>
                  <a:t>an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94321176"/>
        <c:crosses val="autoZero"/>
        <c:crossBetween val="between"/>
        <c:majorUnit val="0.2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6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/>
              <a:t>Analisi 8 (</a:t>
            </a:r>
            <a:r>
              <a:rPr lang="it-IT" sz="1400" b="0" i="0" u="none" strike="noStrike" baseline="0">
                <a:effectLst/>
              </a:rPr>
              <a:t>d</a:t>
            </a:r>
            <a:r>
              <a:rPr lang="it-IT" sz="1400" b="0" i="0" u="none" strike="noStrike" baseline="-25000">
                <a:effectLst/>
              </a:rPr>
              <a:t>t</a:t>
            </a:r>
            <a:r>
              <a:rPr lang="it-IT" sz="1400" b="0" i="0" u="none" strike="noStrike" baseline="0">
                <a:effectLst/>
              </a:rPr>
              <a:t>=3,5mm - </a:t>
            </a:r>
            <a:r>
              <a:rPr lang="it-IT"/>
              <a:t>t=2,0mm)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w_an/w_an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Par.analysis_base_dt!$C$92:$C$97</c:f>
              <c:strCache>
                <c:ptCount val="6"/>
                <c:pt idx="0">
                  <c:v>1L</c:v>
                </c:pt>
                <c:pt idx="1">
                  <c:v>2L</c:v>
                </c:pt>
                <c:pt idx="2">
                  <c:v>3L</c:v>
                </c:pt>
                <c:pt idx="3">
                  <c:v>4L</c:v>
                </c:pt>
                <c:pt idx="4">
                  <c:v>6L</c:v>
                </c:pt>
                <c:pt idx="5">
                  <c:v>8L</c:v>
                </c:pt>
              </c:strCache>
            </c:strRef>
          </c:cat>
          <c:val>
            <c:numRef>
              <c:f>Par.analysis_base_dt!$F$92:$F$97</c:f>
              <c:numCache>
                <c:formatCode>General</c:formatCode>
                <c:ptCount val="6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FB1-4D3A-A94C-A95A49B7EEF0}"/>
            </c:ext>
          </c:extLst>
        </c:ser>
        <c:ser>
          <c:idx val="1"/>
          <c:order val="1"/>
          <c:tx>
            <c:v>w_fl/w_an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Par.analysis_base_dt!$C$92:$C$97</c:f>
              <c:strCache>
                <c:ptCount val="6"/>
                <c:pt idx="0">
                  <c:v>1L</c:v>
                </c:pt>
                <c:pt idx="1">
                  <c:v>2L</c:v>
                </c:pt>
                <c:pt idx="2">
                  <c:v>3L</c:v>
                </c:pt>
                <c:pt idx="3">
                  <c:v>4L</c:v>
                </c:pt>
                <c:pt idx="4">
                  <c:v>6L</c:v>
                </c:pt>
                <c:pt idx="5">
                  <c:v>8L</c:v>
                </c:pt>
              </c:strCache>
            </c:strRef>
          </c:cat>
          <c:val>
            <c:numRef>
              <c:f>Par.analysis_base_dt!$H$92:$H$97</c:f>
              <c:numCache>
                <c:formatCode>0.000</c:formatCode>
                <c:ptCount val="6"/>
                <c:pt idx="0">
                  <c:v>0.27626623903461389</c:v>
                </c:pt>
                <c:pt idx="1">
                  <c:v>0.60425728966415748</c:v>
                </c:pt>
                <c:pt idx="2">
                  <c:v>0.77454689350810435</c:v>
                </c:pt>
                <c:pt idx="3">
                  <c:v>0.85930508097779135</c:v>
                </c:pt>
                <c:pt idx="4">
                  <c:v>0.93216682302241838</c:v>
                </c:pt>
                <c:pt idx="5">
                  <c:v>0.96067684406440568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FB1-4D3A-A94C-A95A49B7EEF0}"/>
            </c:ext>
          </c:extLst>
        </c:ser>
        <c:ser>
          <c:idx val="2"/>
          <c:order val="2"/>
          <c:tx>
            <c:v>w_FE/w_an</c:v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strRef>
              <c:f>Par.analysis_base_dt!$C$92:$C$97</c:f>
              <c:strCache>
                <c:ptCount val="6"/>
                <c:pt idx="0">
                  <c:v>1L</c:v>
                </c:pt>
                <c:pt idx="1">
                  <c:v>2L</c:v>
                </c:pt>
                <c:pt idx="2">
                  <c:v>3L</c:v>
                </c:pt>
                <c:pt idx="3">
                  <c:v>4L</c:v>
                </c:pt>
                <c:pt idx="4">
                  <c:v>6L</c:v>
                </c:pt>
                <c:pt idx="5">
                  <c:v>8L</c:v>
                </c:pt>
              </c:strCache>
            </c:strRef>
          </c:cat>
          <c:val>
            <c:numRef>
              <c:f>Par.analysis_base_dt!$J$92:$J$97</c:f>
              <c:numCache>
                <c:formatCode>0.00</c:formatCode>
                <c:ptCount val="6"/>
                <c:pt idx="0">
                  <c:v>2.2673270555321814</c:v>
                </c:pt>
                <c:pt idx="1">
                  <c:v>2.0585198754188303</c:v>
                </c:pt>
                <c:pt idx="2">
                  <c:v>1.712453628355594</c:v>
                </c:pt>
                <c:pt idx="3">
                  <c:v>1.5042375530430636</c:v>
                </c:pt>
                <c:pt idx="4">
                  <c:v>1.313479878619602</c:v>
                </c:pt>
                <c:pt idx="5">
                  <c:v>1.2092606556489753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FB1-4D3A-A94C-A95A49B7EEF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4321176"/>
        <c:axId val="294315928"/>
      </c:lineChart>
      <c:catAx>
        <c:axId val="294321176"/>
        <c:scaling>
          <c:orientation val="minMax"/>
        </c:scaling>
        <c:delete val="0"/>
        <c:axPos val="b"/>
        <c:numFmt formatCode="@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94315928"/>
        <c:crosses val="autoZero"/>
        <c:auto val="1"/>
        <c:lblAlgn val="ctr"/>
        <c:lblOffset val="100"/>
        <c:noMultiLvlLbl val="0"/>
      </c:catAx>
      <c:valAx>
        <c:axId val="294315928"/>
        <c:scaling>
          <c:orientation val="minMax"/>
          <c:max val="3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050"/>
                  <a:t>w</a:t>
                </a:r>
                <a:r>
                  <a:rPr lang="it-IT" sz="1050" baseline="-25000"/>
                  <a:t>i</a:t>
                </a:r>
                <a:r>
                  <a:rPr lang="it-IT" sz="1050"/>
                  <a:t>/w</a:t>
                </a:r>
                <a:r>
                  <a:rPr lang="it-IT" sz="1050" baseline="-25000"/>
                  <a:t>an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94321176"/>
        <c:crosses val="autoZero"/>
        <c:crossBetween val="between"/>
        <c:majorUnit val="0.2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 sz="1400" b="0" i="0" u="none" strike="noStrike" baseline="0">
                <a:effectLst/>
              </a:rPr>
              <a:t>1L_d</a:t>
            </a:r>
            <a:r>
              <a:rPr lang="it-IT" sz="1400" b="0" i="0" u="none" strike="noStrike" baseline="-25000">
                <a:effectLst/>
              </a:rPr>
              <a:t>t</a:t>
            </a:r>
            <a:r>
              <a:rPr lang="it-IT" sz="1400" b="0" i="0" u="none" strike="noStrike" baseline="0">
                <a:effectLst/>
              </a:rPr>
              <a:t>=3,0mm | E</a:t>
            </a:r>
            <a:r>
              <a:rPr lang="it-IT"/>
              <a:t>rr. en.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t_1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numRef>
              <c:f>Convergenza!$G$20:$G$23</c:f>
              <c:numCache>
                <c:formatCode>General</c:formatCode>
                <c:ptCount val="4"/>
                <c:pt idx="0">
                  <c:v>2</c:v>
                </c:pt>
                <c:pt idx="1">
                  <c:v>6</c:v>
                </c:pt>
                <c:pt idx="2">
                  <c:v>12</c:v>
                </c:pt>
                <c:pt idx="3">
                  <c:v>20</c:v>
                </c:pt>
              </c:numCache>
            </c:numRef>
          </c:cat>
          <c:val>
            <c:numRef>
              <c:f>Convergenza!$H$20:$H$23</c:f>
              <c:numCache>
                <c:formatCode>0.00</c:formatCode>
                <c:ptCount val="4"/>
                <c:pt idx="0">
                  <c:v>40.380000000000003</c:v>
                </c:pt>
                <c:pt idx="1">
                  <c:v>31.74</c:v>
                </c:pt>
                <c:pt idx="2">
                  <c:v>28.41</c:v>
                </c:pt>
                <c:pt idx="3">
                  <c:v>27.03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23D4-4BED-BF1C-723A58CBCD29}"/>
            </c:ext>
          </c:extLst>
        </c:ser>
        <c:ser>
          <c:idx val="1"/>
          <c:order val="1"/>
          <c:tx>
            <c:v>t_2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val>
            <c:numRef>
              <c:f>Convergenza!$H$24:$H$27</c:f>
              <c:numCache>
                <c:formatCode>0.00</c:formatCode>
                <c:ptCount val="4"/>
                <c:pt idx="0">
                  <c:v>36.369999999999997</c:v>
                </c:pt>
                <c:pt idx="1">
                  <c:v>28.95</c:v>
                </c:pt>
                <c:pt idx="2">
                  <c:v>26.4</c:v>
                </c:pt>
                <c:pt idx="3">
                  <c:v>25.19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23D4-4BED-BF1C-723A58CBCD29}"/>
            </c:ext>
          </c:extLst>
        </c:ser>
        <c:ser>
          <c:idx val="2"/>
          <c:order val="2"/>
          <c:tx>
            <c:v>t_3</c:v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val>
            <c:numRef>
              <c:f>Convergenza!$H$28:$H$31</c:f>
              <c:numCache>
                <c:formatCode>0.00</c:formatCode>
                <c:ptCount val="4"/>
                <c:pt idx="0">
                  <c:v>31.35</c:v>
                </c:pt>
                <c:pt idx="1">
                  <c:v>23.39</c:v>
                </c:pt>
                <c:pt idx="2">
                  <c:v>20.73</c:v>
                </c:pt>
                <c:pt idx="3">
                  <c:v>19.34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23D4-4BED-BF1C-723A58CBCD29}"/>
            </c:ext>
          </c:extLst>
        </c:ser>
        <c:ser>
          <c:idx val="3"/>
          <c:order val="3"/>
          <c:tx>
            <c:v>t_4</c:v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val>
            <c:numRef>
              <c:f>Convergenza!$H$32:$H$35</c:f>
              <c:numCache>
                <c:formatCode>0.00</c:formatCode>
                <c:ptCount val="4"/>
                <c:pt idx="0">
                  <c:v>27.77</c:v>
                </c:pt>
                <c:pt idx="1">
                  <c:v>19.13</c:v>
                </c:pt>
                <c:pt idx="2">
                  <c:v>15.91</c:v>
                </c:pt>
                <c:pt idx="3">
                  <c:v>14.19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23D4-4BED-BF1C-723A58CBCD2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4321176"/>
        <c:axId val="294315928"/>
      </c:lineChart>
      <c:dateAx>
        <c:axId val="29432117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NDIV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@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94315928"/>
        <c:crosses val="autoZero"/>
        <c:auto val="0"/>
        <c:lblOffset val="100"/>
        <c:baseTimeUnit val="days"/>
        <c:majorUnit val="2"/>
        <c:majorTimeUnit val="days"/>
      </c:dateAx>
      <c:valAx>
        <c:axId val="294315928"/>
        <c:scaling>
          <c:orientation val="minMax"/>
          <c:min val="1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/>
                  <a:t>ee%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9432117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7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/>
              <a:t>Analisi 9 (</a:t>
            </a:r>
            <a:r>
              <a:rPr lang="it-IT" sz="1400" b="0" i="0" u="none" strike="noStrike" baseline="0">
                <a:effectLst/>
              </a:rPr>
              <a:t>d</a:t>
            </a:r>
            <a:r>
              <a:rPr lang="it-IT" sz="1400" b="0" i="0" u="none" strike="noStrike" baseline="-25000">
                <a:effectLst/>
              </a:rPr>
              <a:t>t</a:t>
            </a:r>
            <a:r>
              <a:rPr lang="it-IT" sz="1400" b="0" i="0" u="none" strike="noStrike" baseline="0">
                <a:effectLst/>
              </a:rPr>
              <a:t>=4,0mm - </a:t>
            </a:r>
            <a:r>
              <a:rPr lang="it-IT"/>
              <a:t>t=0,7mm)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w_an/w_an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Par.analysis_base_dt!$C$103:$C$108</c:f>
              <c:strCache>
                <c:ptCount val="6"/>
                <c:pt idx="0">
                  <c:v>1L</c:v>
                </c:pt>
                <c:pt idx="1">
                  <c:v>2L</c:v>
                </c:pt>
                <c:pt idx="2">
                  <c:v>3L</c:v>
                </c:pt>
                <c:pt idx="3">
                  <c:v>4L</c:v>
                </c:pt>
                <c:pt idx="4">
                  <c:v>6L</c:v>
                </c:pt>
                <c:pt idx="5">
                  <c:v>8L</c:v>
                </c:pt>
              </c:strCache>
            </c:strRef>
          </c:cat>
          <c:val>
            <c:numRef>
              <c:f>Par.analysis_base_dt!$F$103:$F$108</c:f>
              <c:numCache>
                <c:formatCode>General</c:formatCode>
                <c:ptCount val="6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2CE-47AD-A8DB-AB225B52D9F6}"/>
            </c:ext>
          </c:extLst>
        </c:ser>
        <c:ser>
          <c:idx val="1"/>
          <c:order val="1"/>
          <c:tx>
            <c:v>w_fl/w_an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Par.analysis_base_dt!$C$103:$C$108</c:f>
              <c:strCache>
                <c:ptCount val="6"/>
                <c:pt idx="0">
                  <c:v>1L</c:v>
                </c:pt>
                <c:pt idx="1">
                  <c:v>2L</c:v>
                </c:pt>
                <c:pt idx="2">
                  <c:v>3L</c:v>
                </c:pt>
                <c:pt idx="3">
                  <c:v>4L</c:v>
                </c:pt>
                <c:pt idx="4">
                  <c:v>6L</c:v>
                </c:pt>
                <c:pt idx="5">
                  <c:v>8L</c:v>
                </c:pt>
              </c:strCache>
            </c:strRef>
          </c:cat>
          <c:val>
            <c:numRef>
              <c:f>Par.analysis_base_dt!$H$103:$H$108</c:f>
              <c:numCache>
                <c:formatCode>0.000</c:formatCode>
                <c:ptCount val="6"/>
                <c:pt idx="0">
                  <c:v>0.58754515109418859</c:v>
                </c:pt>
                <c:pt idx="1">
                  <c:v>0.85070239780795831</c:v>
                </c:pt>
                <c:pt idx="2">
                  <c:v>0.92764408538314325</c:v>
                </c:pt>
                <c:pt idx="3">
                  <c:v>0.9579692858176011</c:v>
                </c:pt>
                <c:pt idx="4">
                  <c:v>0.9808730609702998</c:v>
                </c:pt>
                <c:pt idx="5">
                  <c:v>0.98915030616912103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2CE-47AD-A8DB-AB225B52D9F6}"/>
            </c:ext>
          </c:extLst>
        </c:ser>
        <c:ser>
          <c:idx val="2"/>
          <c:order val="2"/>
          <c:tx>
            <c:v>w_FE/w_an</c:v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strRef>
              <c:f>Par.analysis_base_dt!$C$103:$C$108</c:f>
              <c:strCache>
                <c:ptCount val="6"/>
                <c:pt idx="0">
                  <c:v>1L</c:v>
                </c:pt>
                <c:pt idx="1">
                  <c:v>2L</c:v>
                </c:pt>
                <c:pt idx="2">
                  <c:v>3L</c:v>
                </c:pt>
                <c:pt idx="3">
                  <c:v>4L</c:v>
                </c:pt>
                <c:pt idx="4">
                  <c:v>6L</c:v>
                </c:pt>
                <c:pt idx="5">
                  <c:v>8L</c:v>
                </c:pt>
              </c:strCache>
            </c:strRef>
          </c:cat>
          <c:val>
            <c:numRef>
              <c:f>Par.analysis_base_dt!$J$103:$J$108</c:f>
              <c:numCache>
                <c:formatCode>0.00</c:formatCode>
                <c:ptCount val="6"/>
                <c:pt idx="0">
                  <c:v>2.5315523047289057</c:v>
                </c:pt>
                <c:pt idx="1">
                  <c:v>1.6684560370217483</c:v>
                </c:pt>
                <c:pt idx="2">
                  <c:v>1.3937598514582377</c:v>
                </c:pt>
                <c:pt idx="3">
                  <c:v>1.2825727565306404</c:v>
                </c:pt>
                <c:pt idx="4">
                  <c:v>1.1994400775030936</c:v>
                </c:pt>
                <c:pt idx="5">
                  <c:v>1.1470523536731867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2CE-47AD-A8DB-AB225B52D9F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4321176"/>
        <c:axId val="294315928"/>
      </c:lineChart>
      <c:catAx>
        <c:axId val="294321176"/>
        <c:scaling>
          <c:orientation val="minMax"/>
        </c:scaling>
        <c:delete val="0"/>
        <c:axPos val="b"/>
        <c:numFmt formatCode="@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94315928"/>
        <c:crosses val="autoZero"/>
        <c:auto val="1"/>
        <c:lblAlgn val="ctr"/>
        <c:lblOffset val="100"/>
        <c:noMultiLvlLbl val="0"/>
      </c:catAx>
      <c:valAx>
        <c:axId val="294315928"/>
        <c:scaling>
          <c:orientation val="minMax"/>
          <c:max val="3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050"/>
                  <a:t>w</a:t>
                </a:r>
                <a:r>
                  <a:rPr lang="it-IT" sz="1050" baseline="-25000"/>
                  <a:t>i</a:t>
                </a:r>
                <a:r>
                  <a:rPr lang="it-IT" sz="1050"/>
                  <a:t>/w</a:t>
                </a:r>
                <a:r>
                  <a:rPr lang="it-IT" sz="1050" baseline="-25000"/>
                  <a:t>an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94321176"/>
        <c:crosses val="autoZero"/>
        <c:crossBetween val="between"/>
        <c:majorUnit val="0.2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7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/>
              <a:t>Analisi 10 (</a:t>
            </a:r>
            <a:r>
              <a:rPr lang="it-IT" sz="1400" b="0" i="0" u="none" strike="noStrike" baseline="0">
                <a:effectLst/>
              </a:rPr>
              <a:t>d</a:t>
            </a:r>
            <a:r>
              <a:rPr lang="it-IT" sz="1400" b="0" i="0" u="none" strike="noStrike" baseline="-25000">
                <a:effectLst/>
              </a:rPr>
              <a:t>t</a:t>
            </a:r>
            <a:r>
              <a:rPr lang="it-IT" sz="1400" b="0" i="0" u="none" strike="noStrike" baseline="0">
                <a:effectLst/>
              </a:rPr>
              <a:t>=4,0mm - </a:t>
            </a:r>
            <a:r>
              <a:rPr lang="it-IT"/>
              <a:t>t=1,0mm)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w_an/w_an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Par.analysis_base_dt!$C$114:$C$119</c:f>
              <c:strCache>
                <c:ptCount val="6"/>
                <c:pt idx="0">
                  <c:v>1L</c:v>
                </c:pt>
                <c:pt idx="1">
                  <c:v>2L</c:v>
                </c:pt>
                <c:pt idx="2">
                  <c:v>3L</c:v>
                </c:pt>
                <c:pt idx="3">
                  <c:v>4L</c:v>
                </c:pt>
                <c:pt idx="4">
                  <c:v>6L</c:v>
                </c:pt>
                <c:pt idx="5">
                  <c:v>8L</c:v>
                </c:pt>
              </c:strCache>
            </c:strRef>
          </c:cat>
          <c:val>
            <c:numRef>
              <c:f>Par.analysis_base_dt!$F$114:$F$119</c:f>
              <c:numCache>
                <c:formatCode>General</c:formatCode>
                <c:ptCount val="6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D8B-4136-9F7D-89EF89BE5AF7}"/>
            </c:ext>
          </c:extLst>
        </c:ser>
        <c:ser>
          <c:idx val="1"/>
          <c:order val="1"/>
          <c:tx>
            <c:v>w_fl/w_an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Par.analysis_base_dt!$C$114:$C$119</c:f>
              <c:strCache>
                <c:ptCount val="6"/>
                <c:pt idx="0">
                  <c:v>1L</c:v>
                </c:pt>
                <c:pt idx="1">
                  <c:v>2L</c:v>
                </c:pt>
                <c:pt idx="2">
                  <c:v>3L</c:v>
                </c:pt>
                <c:pt idx="3">
                  <c:v>4L</c:v>
                </c:pt>
                <c:pt idx="4">
                  <c:v>6L</c:v>
                </c:pt>
                <c:pt idx="5">
                  <c:v>8L</c:v>
                </c:pt>
              </c:strCache>
            </c:strRef>
          </c:cat>
          <c:val>
            <c:numRef>
              <c:f>Par.analysis_base_dt!$H$114:$H$119</c:f>
              <c:numCache>
                <c:formatCode>0.000</c:formatCode>
                <c:ptCount val="6"/>
                <c:pt idx="0">
                  <c:v>0.49928785284830768</c:v>
                </c:pt>
                <c:pt idx="1">
                  <c:v>0.79954383599584133</c:v>
                </c:pt>
                <c:pt idx="2">
                  <c:v>0.89974333457170486</c:v>
                </c:pt>
                <c:pt idx="3">
                  <c:v>0.94101856481556101</c:v>
                </c:pt>
                <c:pt idx="4">
                  <c:v>0.97289796381203442</c:v>
                </c:pt>
                <c:pt idx="5">
                  <c:v>0.98457217474751557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D8B-4136-9F7D-89EF89BE5AF7}"/>
            </c:ext>
          </c:extLst>
        </c:ser>
        <c:ser>
          <c:idx val="2"/>
          <c:order val="2"/>
          <c:tx>
            <c:v>w_FE/w_an</c:v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strRef>
              <c:f>Par.analysis_base_dt!$C$114:$C$119</c:f>
              <c:strCache>
                <c:ptCount val="6"/>
                <c:pt idx="0">
                  <c:v>1L</c:v>
                </c:pt>
                <c:pt idx="1">
                  <c:v>2L</c:v>
                </c:pt>
                <c:pt idx="2">
                  <c:v>3L</c:v>
                </c:pt>
                <c:pt idx="3">
                  <c:v>4L</c:v>
                </c:pt>
                <c:pt idx="4">
                  <c:v>6L</c:v>
                </c:pt>
                <c:pt idx="5">
                  <c:v>8L</c:v>
                </c:pt>
              </c:strCache>
            </c:strRef>
          </c:cat>
          <c:val>
            <c:numRef>
              <c:f>Par.analysis_base_dt!$J$114:$J$119</c:f>
              <c:numCache>
                <c:formatCode>0.00</c:formatCode>
                <c:ptCount val="6"/>
                <c:pt idx="0">
                  <c:v>2.6286962322185454</c:v>
                </c:pt>
                <c:pt idx="1">
                  <c:v>1.7836256609750216</c:v>
                </c:pt>
                <c:pt idx="2">
                  <c:v>1.4654928343786169</c:v>
                </c:pt>
                <c:pt idx="3">
                  <c:v>1.326247665746026</c:v>
                </c:pt>
                <c:pt idx="4">
                  <c:v>1.2202195405351874</c:v>
                </c:pt>
                <c:pt idx="5">
                  <c:v>1.1573765787561536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D8B-4136-9F7D-89EF89BE5A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4321176"/>
        <c:axId val="294315928"/>
      </c:lineChart>
      <c:catAx>
        <c:axId val="294321176"/>
        <c:scaling>
          <c:orientation val="minMax"/>
        </c:scaling>
        <c:delete val="0"/>
        <c:axPos val="b"/>
        <c:numFmt formatCode="@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94315928"/>
        <c:crosses val="autoZero"/>
        <c:auto val="1"/>
        <c:lblAlgn val="ctr"/>
        <c:lblOffset val="100"/>
        <c:noMultiLvlLbl val="0"/>
      </c:catAx>
      <c:valAx>
        <c:axId val="294315928"/>
        <c:scaling>
          <c:orientation val="minMax"/>
          <c:max val="3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050"/>
                  <a:t>w</a:t>
                </a:r>
                <a:r>
                  <a:rPr lang="it-IT" sz="1050" baseline="-25000"/>
                  <a:t>i</a:t>
                </a:r>
                <a:r>
                  <a:rPr lang="it-IT" sz="1050"/>
                  <a:t>/w</a:t>
                </a:r>
                <a:r>
                  <a:rPr lang="it-IT" sz="1050" baseline="-25000"/>
                  <a:t>an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94321176"/>
        <c:crosses val="autoZero"/>
        <c:crossBetween val="between"/>
        <c:majorUnit val="0.2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7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/>
              <a:t>Analisi 11 (</a:t>
            </a:r>
            <a:r>
              <a:rPr lang="it-IT" sz="1400" b="0" i="0" u="none" strike="noStrike" baseline="0">
                <a:effectLst/>
              </a:rPr>
              <a:t>d</a:t>
            </a:r>
            <a:r>
              <a:rPr lang="it-IT" sz="1400" b="0" i="0" u="none" strike="noStrike" baseline="-25000">
                <a:effectLst/>
              </a:rPr>
              <a:t>t</a:t>
            </a:r>
            <a:r>
              <a:rPr lang="it-IT" sz="1400" b="0" i="0" u="none" strike="noStrike" baseline="0">
                <a:effectLst/>
              </a:rPr>
              <a:t>=4,0mm - </a:t>
            </a:r>
            <a:r>
              <a:rPr lang="it-IT"/>
              <a:t>t=1,5mm)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w_an/w_an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Par.analysis_base_dt!$C$125:$C$130</c:f>
              <c:strCache>
                <c:ptCount val="6"/>
                <c:pt idx="0">
                  <c:v>1L</c:v>
                </c:pt>
                <c:pt idx="1">
                  <c:v>2L</c:v>
                </c:pt>
                <c:pt idx="2">
                  <c:v>3L</c:v>
                </c:pt>
                <c:pt idx="3">
                  <c:v>4L</c:v>
                </c:pt>
                <c:pt idx="4">
                  <c:v>6L</c:v>
                </c:pt>
                <c:pt idx="5">
                  <c:v>8L</c:v>
                </c:pt>
              </c:strCache>
            </c:strRef>
          </c:cat>
          <c:val>
            <c:numRef>
              <c:f>Par.analysis_base_dt!$F$125:$F$130</c:f>
              <c:numCache>
                <c:formatCode>General</c:formatCode>
                <c:ptCount val="6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0F3-46CE-B87E-65CEE7ECDBD6}"/>
            </c:ext>
          </c:extLst>
        </c:ser>
        <c:ser>
          <c:idx val="1"/>
          <c:order val="1"/>
          <c:tx>
            <c:v>w_fl/w_an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Par.analysis_base_dt!$C$125:$C$130</c:f>
              <c:strCache>
                <c:ptCount val="6"/>
                <c:pt idx="0">
                  <c:v>1L</c:v>
                </c:pt>
                <c:pt idx="1">
                  <c:v>2L</c:v>
                </c:pt>
                <c:pt idx="2">
                  <c:v>3L</c:v>
                </c:pt>
                <c:pt idx="3">
                  <c:v>4L</c:v>
                </c:pt>
                <c:pt idx="4">
                  <c:v>6L</c:v>
                </c:pt>
                <c:pt idx="5">
                  <c:v>8L</c:v>
                </c:pt>
              </c:strCache>
            </c:strRef>
          </c:cat>
          <c:val>
            <c:numRef>
              <c:f>Par.analysis_base_dt!$H$125:$H$130</c:f>
              <c:numCache>
                <c:formatCode>0.000</c:formatCode>
                <c:ptCount val="6"/>
                <c:pt idx="0">
                  <c:v>0.39931653342588502</c:v>
                </c:pt>
                <c:pt idx="1">
                  <c:v>0.72670735193462399</c:v>
                </c:pt>
                <c:pt idx="2">
                  <c:v>0.85679369515365822</c:v>
                </c:pt>
                <c:pt idx="3">
                  <c:v>0.91406221419501688</c:v>
                </c:pt>
                <c:pt idx="4">
                  <c:v>0.9598904706756668</c:v>
                </c:pt>
                <c:pt idx="5">
                  <c:v>0.97703540896997632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0F3-46CE-B87E-65CEE7ECDBD6}"/>
            </c:ext>
          </c:extLst>
        </c:ser>
        <c:ser>
          <c:idx val="2"/>
          <c:order val="2"/>
          <c:tx>
            <c:v>w_FE/w_an</c:v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strRef>
              <c:f>Par.analysis_base_dt!$C$125:$C$130</c:f>
              <c:strCache>
                <c:ptCount val="6"/>
                <c:pt idx="0">
                  <c:v>1L</c:v>
                </c:pt>
                <c:pt idx="1">
                  <c:v>2L</c:v>
                </c:pt>
                <c:pt idx="2">
                  <c:v>3L</c:v>
                </c:pt>
                <c:pt idx="3">
                  <c:v>4L</c:v>
                </c:pt>
                <c:pt idx="4">
                  <c:v>6L</c:v>
                </c:pt>
                <c:pt idx="5">
                  <c:v>8L</c:v>
                </c:pt>
              </c:strCache>
            </c:strRef>
          </c:cat>
          <c:val>
            <c:numRef>
              <c:f>Par.analysis_base_dt!$J$125:$J$130</c:f>
              <c:numCache>
                <c:formatCode>0.00</c:formatCode>
                <c:ptCount val="6"/>
                <c:pt idx="0">
                  <c:v>2.5506550604587916</c:v>
                </c:pt>
                <c:pt idx="1">
                  <c:v>1.8989512722741255</c:v>
                </c:pt>
                <c:pt idx="2">
                  <c:v>1.5533947232777388</c:v>
                </c:pt>
                <c:pt idx="3">
                  <c:v>1.3850134999405099</c:v>
                </c:pt>
                <c:pt idx="4">
                  <c:v>1.2487206804941107</c:v>
                </c:pt>
                <c:pt idx="5">
                  <c:v>1.1722674672410069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0F3-46CE-B87E-65CEE7ECDBD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4321176"/>
        <c:axId val="294315928"/>
      </c:lineChart>
      <c:catAx>
        <c:axId val="294321176"/>
        <c:scaling>
          <c:orientation val="minMax"/>
        </c:scaling>
        <c:delete val="0"/>
        <c:axPos val="b"/>
        <c:numFmt formatCode="@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94315928"/>
        <c:crosses val="autoZero"/>
        <c:auto val="1"/>
        <c:lblAlgn val="ctr"/>
        <c:lblOffset val="100"/>
        <c:noMultiLvlLbl val="0"/>
      </c:catAx>
      <c:valAx>
        <c:axId val="294315928"/>
        <c:scaling>
          <c:orientation val="minMax"/>
          <c:max val="3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050"/>
                  <a:t>w</a:t>
                </a:r>
                <a:r>
                  <a:rPr lang="it-IT" sz="1050" baseline="-25000"/>
                  <a:t>i</a:t>
                </a:r>
                <a:r>
                  <a:rPr lang="it-IT" sz="1050"/>
                  <a:t>/w</a:t>
                </a:r>
                <a:r>
                  <a:rPr lang="it-IT" sz="1050" baseline="-25000"/>
                  <a:t>an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94321176"/>
        <c:crosses val="autoZero"/>
        <c:crossBetween val="between"/>
        <c:majorUnit val="0.2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7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/>
              <a:t>Analisi 12 (</a:t>
            </a:r>
            <a:r>
              <a:rPr lang="it-IT" sz="1400" b="0" i="0" u="none" strike="noStrike" baseline="0">
                <a:effectLst/>
              </a:rPr>
              <a:t>d</a:t>
            </a:r>
            <a:r>
              <a:rPr lang="it-IT" sz="1400" b="0" i="0" u="none" strike="noStrike" baseline="-25000">
                <a:effectLst/>
              </a:rPr>
              <a:t>t</a:t>
            </a:r>
            <a:r>
              <a:rPr lang="it-IT" sz="1400" b="0" i="0" u="none" strike="noStrike" baseline="0">
                <a:effectLst/>
              </a:rPr>
              <a:t>=4,0mm - </a:t>
            </a:r>
            <a:r>
              <a:rPr lang="it-IT"/>
              <a:t>t=2,0mm)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w_an/w_an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Par.analysis_base_dt!$C$136:$C$141</c:f>
              <c:strCache>
                <c:ptCount val="6"/>
                <c:pt idx="0">
                  <c:v>1L</c:v>
                </c:pt>
                <c:pt idx="1">
                  <c:v>2L</c:v>
                </c:pt>
                <c:pt idx="2">
                  <c:v>3L</c:v>
                </c:pt>
                <c:pt idx="3">
                  <c:v>4L</c:v>
                </c:pt>
                <c:pt idx="4">
                  <c:v>6L</c:v>
                </c:pt>
                <c:pt idx="5">
                  <c:v>8L</c:v>
                </c:pt>
              </c:strCache>
            </c:strRef>
          </c:cat>
          <c:val>
            <c:numRef>
              <c:f>Par.analysis_base_dt!$F$136:$F$141</c:f>
              <c:numCache>
                <c:formatCode>General</c:formatCode>
                <c:ptCount val="6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DDB-4099-B5F5-AAD9E0D51F9D}"/>
            </c:ext>
          </c:extLst>
        </c:ser>
        <c:ser>
          <c:idx val="1"/>
          <c:order val="1"/>
          <c:tx>
            <c:v>w_fl/w_an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Par.analysis_base_dt!$C$136:$C$141</c:f>
              <c:strCache>
                <c:ptCount val="6"/>
                <c:pt idx="0">
                  <c:v>1L</c:v>
                </c:pt>
                <c:pt idx="1">
                  <c:v>2L</c:v>
                </c:pt>
                <c:pt idx="2">
                  <c:v>3L</c:v>
                </c:pt>
                <c:pt idx="3">
                  <c:v>4L</c:v>
                </c:pt>
                <c:pt idx="4">
                  <c:v>6L</c:v>
                </c:pt>
                <c:pt idx="5">
                  <c:v>8L</c:v>
                </c:pt>
              </c:strCache>
            </c:strRef>
          </c:cat>
          <c:val>
            <c:numRef>
              <c:f>Par.analysis_base_dt!$H$136:$H$141</c:f>
              <c:numCache>
                <c:formatCode>0.000</c:formatCode>
                <c:ptCount val="6"/>
                <c:pt idx="0">
                  <c:v>0.33270061403577056</c:v>
                </c:pt>
                <c:pt idx="1">
                  <c:v>0.66603334629807576</c:v>
                </c:pt>
                <c:pt idx="2">
                  <c:v>0.81775767677032274</c:v>
                </c:pt>
                <c:pt idx="3">
                  <c:v>0.8886072347922388</c:v>
                </c:pt>
                <c:pt idx="4">
                  <c:v>0.94722620492788945</c:v>
                </c:pt>
                <c:pt idx="5">
                  <c:v>0.96961315246871749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DDB-4099-B5F5-AAD9E0D51F9D}"/>
            </c:ext>
          </c:extLst>
        </c:ser>
        <c:ser>
          <c:idx val="2"/>
          <c:order val="2"/>
          <c:tx>
            <c:v>w_FE/w_an</c:v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strRef>
              <c:f>Par.analysis_base_dt!$C$136:$C$141</c:f>
              <c:strCache>
                <c:ptCount val="6"/>
                <c:pt idx="0">
                  <c:v>1L</c:v>
                </c:pt>
                <c:pt idx="1">
                  <c:v>2L</c:v>
                </c:pt>
                <c:pt idx="2">
                  <c:v>3L</c:v>
                </c:pt>
                <c:pt idx="3">
                  <c:v>4L</c:v>
                </c:pt>
                <c:pt idx="4">
                  <c:v>6L</c:v>
                </c:pt>
                <c:pt idx="5">
                  <c:v>8L</c:v>
                </c:pt>
              </c:strCache>
            </c:strRef>
          </c:cat>
          <c:val>
            <c:numRef>
              <c:f>Par.analysis_base_dt!$J$136:$J$141</c:f>
              <c:numCache>
                <c:formatCode>0.00</c:formatCode>
                <c:ptCount val="6"/>
                <c:pt idx="0">
                  <c:v>2.2925778850618697</c:v>
                </c:pt>
                <c:pt idx="1">
                  <c:v>1.9402289118822065</c:v>
                </c:pt>
                <c:pt idx="2">
                  <c:v>1.608664474525819</c:v>
                </c:pt>
                <c:pt idx="3">
                  <c:v>1.4286812381173888</c:v>
                </c:pt>
                <c:pt idx="4">
                  <c:v>1.2712070210512112</c:v>
                </c:pt>
                <c:pt idx="5">
                  <c:v>1.1838529800461732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DDB-4099-B5F5-AAD9E0D51F9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4321176"/>
        <c:axId val="294315928"/>
      </c:lineChart>
      <c:catAx>
        <c:axId val="294321176"/>
        <c:scaling>
          <c:orientation val="minMax"/>
        </c:scaling>
        <c:delete val="0"/>
        <c:axPos val="b"/>
        <c:numFmt formatCode="@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94315928"/>
        <c:crosses val="autoZero"/>
        <c:auto val="1"/>
        <c:lblAlgn val="ctr"/>
        <c:lblOffset val="100"/>
        <c:noMultiLvlLbl val="0"/>
      </c:catAx>
      <c:valAx>
        <c:axId val="294315928"/>
        <c:scaling>
          <c:orientation val="minMax"/>
          <c:max val="3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050"/>
                  <a:t>w</a:t>
                </a:r>
                <a:r>
                  <a:rPr lang="it-IT" sz="1050" baseline="-25000"/>
                  <a:t>i</a:t>
                </a:r>
                <a:r>
                  <a:rPr lang="it-IT" sz="1050"/>
                  <a:t>/w</a:t>
                </a:r>
                <a:r>
                  <a:rPr lang="it-IT" sz="1050" baseline="-25000"/>
                  <a:t>an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94321176"/>
        <c:crosses val="autoZero"/>
        <c:crossBetween val="between"/>
        <c:majorUnit val="0.2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7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/>
              <a:t>Analisi 1 (</a:t>
            </a:r>
            <a:r>
              <a:rPr lang="it-IT" sz="1400" b="0" i="0" u="none" strike="noStrike" baseline="0">
                <a:effectLst/>
              </a:rPr>
              <a:t>d</a:t>
            </a:r>
            <a:r>
              <a:rPr lang="it-IT" sz="1400" b="0" i="0" u="none" strike="noStrike" baseline="-25000">
                <a:effectLst/>
              </a:rPr>
              <a:t>t</a:t>
            </a:r>
            <a:r>
              <a:rPr lang="it-IT" sz="1400" b="0" i="0" u="none" strike="noStrike" baseline="0">
                <a:effectLst/>
              </a:rPr>
              <a:t>=3,0mm - </a:t>
            </a:r>
            <a:r>
              <a:rPr lang="it-IT"/>
              <a:t>t=0,7mm)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Par.analysis_base_dt!$C$15:$C$20</c:f>
              <c:strCache>
                <c:ptCount val="6"/>
                <c:pt idx="0">
                  <c:v>1L</c:v>
                </c:pt>
                <c:pt idx="1">
                  <c:v>2L</c:v>
                </c:pt>
                <c:pt idx="2">
                  <c:v>3L</c:v>
                </c:pt>
                <c:pt idx="3">
                  <c:v>4L</c:v>
                </c:pt>
                <c:pt idx="4">
                  <c:v>6L</c:v>
                </c:pt>
                <c:pt idx="5">
                  <c:v>8L</c:v>
                </c:pt>
              </c:strCache>
            </c:strRef>
          </c:cat>
          <c:val>
            <c:numRef>
              <c:f>Par.analysis_base_dt!$F$15:$F$20</c:f>
              <c:numCache>
                <c:formatCode>General</c:formatCode>
                <c:ptCount val="6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1BE-47D8-861E-3E59CD1C8118}"/>
            </c:ext>
          </c:extLst>
        </c:ser>
        <c:ser>
          <c:idx val="1"/>
          <c:order val="1"/>
          <c:tx>
            <c:v>w_fl/w_an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Par.analysis_base_dt!$C$15:$C$20</c:f>
              <c:strCache>
                <c:ptCount val="6"/>
                <c:pt idx="0">
                  <c:v>1L</c:v>
                </c:pt>
                <c:pt idx="1">
                  <c:v>2L</c:v>
                </c:pt>
                <c:pt idx="2">
                  <c:v>3L</c:v>
                </c:pt>
                <c:pt idx="3">
                  <c:v>4L</c:v>
                </c:pt>
                <c:pt idx="4">
                  <c:v>6L</c:v>
                </c:pt>
                <c:pt idx="5">
                  <c:v>8L</c:v>
                </c:pt>
              </c:strCache>
            </c:strRef>
          </c:cat>
          <c:val>
            <c:numRef>
              <c:f>Par.analysis_base_dt!$H$15:$H$20</c:f>
              <c:numCache>
                <c:formatCode>0.000</c:formatCode>
                <c:ptCount val="6"/>
                <c:pt idx="0">
                  <c:v>0.4448409636375551</c:v>
                </c:pt>
                <c:pt idx="1">
                  <c:v>0.76219593368587213</c:v>
                </c:pt>
                <c:pt idx="2">
                  <c:v>0.87822061948244934</c:v>
                </c:pt>
                <c:pt idx="3">
                  <c:v>0.92764408538314325</c:v>
                </c:pt>
                <c:pt idx="4">
                  <c:v>0.96649499038417508</c:v>
                </c:pt>
                <c:pt idx="5">
                  <c:v>0.98087306097029969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1BE-47D8-861E-3E59CD1C8118}"/>
            </c:ext>
          </c:extLst>
        </c:ser>
        <c:ser>
          <c:idx val="2"/>
          <c:order val="2"/>
          <c:tx>
            <c:v>w_FE/w_an</c:v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strRef>
              <c:f>Par.analysis_base_dt!$C$15:$C$20</c:f>
              <c:strCache>
                <c:ptCount val="6"/>
                <c:pt idx="0">
                  <c:v>1L</c:v>
                </c:pt>
                <c:pt idx="1">
                  <c:v>2L</c:v>
                </c:pt>
                <c:pt idx="2">
                  <c:v>3L</c:v>
                </c:pt>
                <c:pt idx="3">
                  <c:v>4L</c:v>
                </c:pt>
                <c:pt idx="4">
                  <c:v>6L</c:v>
                </c:pt>
                <c:pt idx="5">
                  <c:v>8L</c:v>
                </c:pt>
              </c:strCache>
            </c:strRef>
          </c:cat>
          <c:val>
            <c:numRef>
              <c:f>Par.analysis_base_dt!$J$15:$J$20</c:f>
              <c:numCache>
                <c:formatCode>0.00</c:formatCode>
                <c:ptCount val="6"/>
                <c:pt idx="0">
                  <c:v>2.856943508097193</c:v>
                </c:pt>
                <c:pt idx="1">
                  <c:v>1.9286160486665851</c:v>
                </c:pt>
                <c:pt idx="2">
                  <c:v>1.5460302546331224</c:v>
                </c:pt>
                <c:pt idx="3">
                  <c:v>1.377481281048859</c:v>
                </c:pt>
                <c:pt idx="4">
                  <c:v>1.2453950046658613</c:v>
                </c:pt>
                <c:pt idx="5">
                  <c:v>1.1732750065603321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1BE-47D8-861E-3E59CD1C81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4321176"/>
        <c:axId val="294315928"/>
      </c:lineChart>
      <c:catAx>
        <c:axId val="294321176"/>
        <c:scaling>
          <c:orientation val="minMax"/>
        </c:scaling>
        <c:delete val="0"/>
        <c:axPos val="b"/>
        <c:numFmt formatCode="@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94315928"/>
        <c:crosses val="autoZero"/>
        <c:auto val="1"/>
        <c:lblAlgn val="ctr"/>
        <c:lblOffset val="100"/>
        <c:noMultiLvlLbl val="0"/>
      </c:catAx>
      <c:valAx>
        <c:axId val="294315928"/>
        <c:scaling>
          <c:orientation val="minMax"/>
          <c:max val="3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050"/>
                  <a:t>w</a:t>
                </a:r>
                <a:r>
                  <a:rPr lang="it-IT" sz="1050" baseline="-25000"/>
                  <a:t>i</a:t>
                </a:r>
                <a:r>
                  <a:rPr lang="it-IT" sz="1050"/>
                  <a:t>/w</a:t>
                </a:r>
                <a:r>
                  <a:rPr lang="it-IT" sz="1050" baseline="-25000"/>
                  <a:t>an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94321176"/>
        <c:crosses val="autoZero"/>
        <c:crossBetween val="between"/>
        <c:majorUnit val="0.2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7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/>
              <a:t>Analisi 5 (</a:t>
            </a:r>
            <a:r>
              <a:rPr lang="it-IT" sz="1400" b="0" i="0" u="none" strike="noStrike" baseline="0">
                <a:effectLst/>
              </a:rPr>
              <a:t>d</a:t>
            </a:r>
            <a:r>
              <a:rPr lang="it-IT" sz="1400" b="0" i="0" u="none" strike="noStrike" baseline="-25000">
                <a:effectLst/>
              </a:rPr>
              <a:t>t</a:t>
            </a:r>
            <a:r>
              <a:rPr lang="it-IT" sz="1400" b="0" i="0" u="none" strike="noStrike" baseline="0">
                <a:effectLst/>
              </a:rPr>
              <a:t>=3,5mm - </a:t>
            </a:r>
            <a:r>
              <a:rPr lang="it-IT"/>
              <a:t>t=0,7mm)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w_an/w_an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Par.analysis_base_dt!$C$59:$C$64</c:f>
              <c:strCache>
                <c:ptCount val="6"/>
                <c:pt idx="0">
                  <c:v>1L</c:v>
                </c:pt>
                <c:pt idx="1">
                  <c:v>2L</c:v>
                </c:pt>
                <c:pt idx="2">
                  <c:v>3L</c:v>
                </c:pt>
                <c:pt idx="3">
                  <c:v>4L</c:v>
                </c:pt>
                <c:pt idx="4">
                  <c:v>6L</c:v>
                </c:pt>
                <c:pt idx="5">
                  <c:v>8L</c:v>
                </c:pt>
              </c:strCache>
            </c:strRef>
          </c:cat>
          <c:val>
            <c:numRef>
              <c:f>Par.analysis_base_dt!$F$59:$F$64</c:f>
              <c:numCache>
                <c:formatCode>General</c:formatCode>
                <c:ptCount val="6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312-494D-9F09-7F347B9319FE}"/>
            </c:ext>
          </c:extLst>
        </c:ser>
        <c:ser>
          <c:idx val="1"/>
          <c:order val="1"/>
          <c:tx>
            <c:v>w_fl/w_an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Par.analysis_base_dt!$C$59:$C$64</c:f>
              <c:strCache>
                <c:ptCount val="6"/>
                <c:pt idx="0">
                  <c:v>1L</c:v>
                </c:pt>
                <c:pt idx="1">
                  <c:v>2L</c:v>
                </c:pt>
                <c:pt idx="2">
                  <c:v>3L</c:v>
                </c:pt>
                <c:pt idx="3">
                  <c:v>4L</c:v>
                </c:pt>
                <c:pt idx="4">
                  <c:v>6L</c:v>
                </c:pt>
                <c:pt idx="5">
                  <c:v>8L</c:v>
                </c:pt>
              </c:strCache>
            </c:strRef>
          </c:cat>
          <c:val>
            <c:numRef>
              <c:f>Par.analysis_base_dt!$H$59:$H$64</c:f>
              <c:numCache>
                <c:formatCode>0.000</c:formatCode>
                <c:ptCount val="6"/>
                <c:pt idx="0">
                  <c:v>0.52167729500567139</c:v>
                </c:pt>
                <c:pt idx="1">
                  <c:v>0.81352173133272543</c:v>
                </c:pt>
                <c:pt idx="2">
                  <c:v>0.90754223383740928</c:v>
                </c:pt>
                <c:pt idx="3">
                  <c:v>0.94580010604287545</c:v>
                </c:pt>
                <c:pt idx="4">
                  <c:v>0.97516329904230481</c:v>
                </c:pt>
                <c:pt idx="5">
                  <c:v>0.98587588224739708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312-494D-9F09-7F347B9319FE}"/>
            </c:ext>
          </c:extLst>
        </c:ser>
        <c:ser>
          <c:idx val="2"/>
          <c:order val="2"/>
          <c:tx>
            <c:v>w_FE/w_an</c:v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strRef>
              <c:f>Par.analysis_base_dt!$C$59:$C$64</c:f>
              <c:strCache>
                <c:ptCount val="6"/>
                <c:pt idx="0">
                  <c:v>1L</c:v>
                </c:pt>
                <c:pt idx="1">
                  <c:v>2L</c:v>
                </c:pt>
                <c:pt idx="2">
                  <c:v>3L</c:v>
                </c:pt>
                <c:pt idx="3">
                  <c:v>4L</c:v>
                </c:pt>
                <c:pt idx="4">
                  <c:v>6L</c:v>
                </c:pt>
                <c:pt idx="5">
                  <c:v>8L</c:v>
                </c:pt>
              </c:strCache>
            </c:strRef>
          </c:cat>
          <c:val>
            <c:numRef>
              <c:f>Par.analysis_base_dt!$J$59:$J$64</c:f>
              <c:numCache>
                <c:formatCode>0.00</c:formatCode>
                <c:ptCount val="6"/>
                <c:pt idx="0">
                  <c:v>2.6859880138306513</c:v>
                </c:pt>
                <c:pt idx="1">
                  <c:v>1.7774091856841716</c:v>
                </c:pt>
                <c:pt idx="2">
                  <c:v>1.4564650862065414</c:v>
                </c:pt>
                <c:pt idx="3">
                  <c:v>1.3207437668482294</c:v>
                </c:pt>
                <c:pt idx="4">
                  <c:v>1.2177826078350835</c:v>
                </c:pt>
                <c:pt idx="5">
                  <c:v>1.1575002533680527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312-494D-9F09-7F347B9319F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4321176"/>
        <c:axId val="294315928"/>
      </c:lineChart>
      <c:catAx>
        <c:axId val="294321176"/>
        <c:scaling>
          <c:orientation val="minMax"/>
        </c:scaling>
        <c:delete val="0"/>
        <c:axPos val="b"/>
        <c:numFmt formatCode="@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94315928"/>
        <c:crosses val="autoZero"/>
        <c:auto val="1"/>
        <c:lblAlgn val="ctr"/>
        <c:lblOffset val="100"/>
        <c:noMultiLvlLbl val="0"/>
      </c:catAx>
      <c:valAx>
        <c:axId val="294315928"/>
        <c:scaling>
          <c:orientation val="minMax"/>
          <c:max val="3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050"/>
                  <a:t>w</a:t>
                </a:r>
                <a:r>
                  <a:rPr lang="it-IT" sz="1050" baseline="-25000"/>
                  <a:t>i</a:t>
                </a:r>
                <a:r>
                  <a:rPr lang="it-IT" sz="1050"/>
                  <a:t>/w</a:t>
                </a:r>
                <a:r>
                  <a:rPr lang="it-IT" sz="1050" baseline="-25000"/>
                  <a:t>an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94321176"/>
        <c:crosses val="autoZero"/>
        <c:crossBetween val="between"/>
        <c:majorUnit val="0.2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7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/>
              <a:t>Analisi 9 (</a:t>
            </a:r>
            <a:r>
              <a:rPr lang="it-IT" sz="1400" b="0" i="0" u="none" strike="noStrike" baseline="0">
                <a:effectLst/>
              </a:rPr>
              <a:t>d</a:t>
            </a:r>
            <a:r>
              <a:rPr lang="it-IT" sz="1400" b="0" i="0" u="none" strike="noStrike" baseline="-25000">
                <a:effectLst/>
              </a:rPr>
              <a:t>t</a:t>
            </a:r>
            <a:r>
              <a:rPr lang="it-IT" sz="1400" b="0" i="0" u="none" strike="noStrike" baseline="0">
                <a:effectLst/>
              </a:rPr>
              <a:t>=4,0mm - </a:t>
            </a:r>
            <a:r>
              <a:rPr lang="it-IT"/>
              <a:t>t=0,7mm)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w_an/w_an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Par.analysis_base_dt!$C$103:$C$108</c:f>
              <c:strCache>
                <c:ptCount val="6"/>
                <c:pt idx="0">
                  <c:v>1L</c:v>
                </c:pt>
                <c:pt idx="1">
                  <c:v>2L</c:v>
                </c:pt>
                <c:pt idx="2">
                  <c:v>3L</c:v>
                </c:pt>
                <c:pt idx="3">
                  <c:v>4L</c:v>
                </c:pt>
                <c:pt idx="4">
                  <c:v>6L</c:v>
                </c:pt>
                <c:pt idx="5">
                  <c:v>8L</c:v>
                </c:pt>
              </c:strCache>
            </c:strRef>
          </c:cat>
          <c:val>
            <c:numRef>
              <c:f>Par.analysis_base_dt!$F$103:$F$108</c:f>
              <c:numCache>
                <c:formatCode>General</c:formatCode>
                <c:ptCount val="6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503-4C1A-B9D4-7107280011D1}"/>
            </c:ext>
          </c:extLst>
        </c:ser>
        <c:ser>
          <c:idx val="1"/>
          <c:order val="1"/>
          <c:tx>
            <c:v>w_fl/w_an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Par.analysis_base_dt!$C$103:$C$108</c:f>
              <c:strCache>
                <c:ptCount val="6"/>
                <c:pt idx="0">
                  <c:v>1L</c:v>
                </c:pt>
                <c:pt idx="1">
                  <c:v>2L</c:v>
                </c:pt>
                <c:pt idx="2">
                  <c:v>3L</c:v>
                </c:pt>
                <c:pt idx="3">
                  <c:v>4L</c:v>
                </c:pt>
                <c:pt idx="4">
                  <c:v>6L</c:v>
                </c:pt>
                <c:pt idx="5">
                  <c:v>8L</c:v>
                </c:pt>
              </c:strCache>
            </c:strRef>
          </c:cat>
          <c:val>
            <c:numRef>
              <c:f>Par.analysis_base_dt!$H$103:$H$108</c:f>
              <c:numCache>
                <c:formatCode>0.000</c:formatCode>
                <c:ptCount val="6"/>
                <c:pt idx="0">
                  <c:v>0.58754515109418859</c:v>
                </c:pt>
                <c:pt idx="1">
                  <c:v>0.85070239780795831</c:v>
                </c:pt>
                <c:pt idx="2">
                  <c:v>0.92764408538314325</c:v>
                </c:pt>
                <c:pt idx="3">
                  <c:v>0.9579692858176011</c:v>
                </c:pt>
                <c:pt idx="4">
                  <c:v>0.9808730609702998</c:v>
                </c:pt>
                <c:pt idx="5">
                  <c:v>0.98915030616912103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503-4C1A-B9D4-7107280011D1}"/>
            </c:ext>
          </c:extLst>
        </c:ser>
        <c:ser>
          <c:idx val="2"/>
          <c:order val="2"/>
          <c:tx>
            <c:v>w_FE/w_an</c:v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strRef>
              <c:f>Par.analysis_base_dt!$C$103:$C$108</c:f>
              <c:strCache>
                <c:ptCount val="6"/>
                <c:pt idx="0">
                  <c:v>1L</c:v>
                </c:pt>
                <c:pt idx="1">
                  <c:v>2L</c:v>
                </c:pt>
                <c:pt idx="2">
                  <c:v>3L</c:v>
                </c:pt>
                <c:pt idx="3">
                  <c:v>4L</c:v>
                </c:pt>
                <c:pt idx="4">
                  <c:v>6L</c:v>
                </c:pt>
                <c:pt idx="5">
                  <c:v>8L</c:v>
                </c:pt>
              </c:strCache>
            </c:strRef>
          </c:cat>
          <c:val>
            <c:numRef>
              <c:f>Par.analysis_base_dt!$J$103:$J$108</c:f>
              <c:numCache>
                <c:formatCode>0.00</c:formatCode>
                <c:ptCount val="6"/>
                <c:pt idx="0">
                  <c:v>2.5315523047289057</c:v>
                </c:pt>
                <c:pt idx="1">
                  <c:v>1.6684560370217483</c:v>
                </c:pt>
                <c:pt idx="2">
                  <c:v>1.3937598514582377</c:v>
                </c:pt>
                <c:pt idx="3">
                  <c:v>1.2825727565306404</c:v>
                </c:pt>
                <c:pt idx="4">
                  <c:v>1.1994400775030936</c:v>
                </c:pt>
                <c:pt idx="5">
                  <c:v>1.1470523536731867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7503-4C1A-B9D4-7107280011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4321176"/>
        <c:axId val="294315928"/>
      </c:lineChart>
      <c:catAx>
        <c:axId val="294321176"/>
        <c:scaling>
          <c:orientation val="minMax"/>
        </c:scaling>
        <c:delete val="0"/>
        <c:axPos val="b"/>
        <c:numFmt formatCode="@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94315928"/>
        <c:crosses val="autoZero"/>
        <c:auto val="1"/>
        <c:lblAlgn val="ctr"/>
        <c:lblOffset val="100"/>
        <c:noMultiLvlLbl val="0"/>
      </c:catAx>
      <c:valAx>
        <c:axId val="294315928"/>
        <c:scaling>
          <c:orientation val="minMax"/>
          <c:max val="3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050"/>
                  <a:t>w</a:t>
                </a:r>
                <a:r>
                  <a:rPr lang="it-IT" sz="1050" baseline="-25000"/>
                  <a:t>i</a:t>
                </a:r>
                <a:r>
                  <a:rPr lang="it-IT" sz="1050"/>
                  <a:t>/w</a:t>
                </a:r>
                <a:r>
                  <a:rPr lang="it-IT" sz="1050" baseline="-25000"/>
                  <a:t>an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94321176"/>
        <c:crosses val="autoZero"/>
        <c:crossBetween val="between"/>
        <c:majorUnit val="0.2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7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/>
              <a:t>Analisi 2 (</a:t>
            </a:r>
            <a:r>
              <a:rPr lang="it-IT" sz="1400" b="0" i="0" u="none" strike="noStrike" baseline="0">
                <a:effectLst/>
              </a:rPr>
              <a:t>d</a:t>
            </a:r>
            <a:r>
              <a:rPr lang="it-IT" sz="1400" b="0" i="0" u="none" strike="noStrike" baseline="-25000">
                <a:effectLst/>
              </a:rPr>
              <a:t>t</a:t>
            </a:r>
            <a:r>
              <a:rPr lang="it-IT" sz="1400" b="0" i="0" u="none" strike="noStrike" baseline="0">
                <a:effectLst/>
              </a:rPr>
              <a:t>=3,0mm - </a:t>
            </a:r>
            <a:r>
              <a:rPr lang="it-IT"/>
              <a:t>t=1,0mm)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w_an/w_an+Par.analysis!$F$26:$F$31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Par.analysis_base_dt!$C$26:$C$31</c:f>
              <c:strCache>
                <c:ptCount val="6"/>
                <c:pt idx="0">
                  <c:v>1L</c:v>
                </c:pt>
                <c:pt idx="1">
                  <c:v>2L</c:v>
                </c:pt>
                <c:pt idx="2">
                  <c:v>3L</c:v>
                </c:pt>
                <c:pt idx="3">
                  <c:v>4L</c:v>
                </c:pt>
                <c:pt idx="4">
                  <c:v>6L</c:v>
                </c:pt>
                <c:pt idx="5">
                  <c:v>8L</c:v>
                </c:pt>
              </c:strCache>
            </c:strRef>
          </c:cat>
          <c:val>
            <c:numRef>
              <c:f>Par.analysis_base_dt!$F$15:$F$20</c:f>
              <c:numCache>
                <c:formatCode>General</c:formatCode>
                <c:ptCount val="6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658-4FD1-B740-F51A55829DBD}"/>
            </c:ext>
          </c:extLst>
        </c:ser>
        <c:ser>
          <c:idx val="1"/>
          <c:order val="1"/>
          <c:tx>
            <c:v>w_fl/w_an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Par.analysis_base_dt!$C$26:$C$31</c:f>
              <c:strCache>
                <c:ptCount val="6"/>
                <c:pt idx="0">
                  <c:v>1L</c:v>
                </c:pt>
                <c:pt idx="1">
                  <c:v>2L</c:v>
                </c:pt>
                <c:pt idx="2">
                  <c:v>3L</c:v>
                </c:pt>
                <c:pt idx="3">
                  <c:v>4L</c:v>
                </c:pt>
                <c:pt idx="4">
                  <c:v>6L</c:v>
                </c:pt>
                <c:pt idx="5">
                  <c:v>8L</c:v>
                </c:pt>
              </c:strCache>
            </c:strRef>
          </c:cat>
          <c:val>
            <c:numRef>
              <c:f>Par.analysis_base_dt!$H$26:$H$31</c:f>
              <c:numCache>
                <c:formatCode>0.000</c:formatCode>
                <c:ptCount val="6"/>
                <c:pt idx="0">
                  <c:v>0.35934394682058612</c:v>
                </c:pt>
                <c:pt idx="1">
                  <c:v>0.69170055977724865</c:v>
                </c:pt>
                <c:pt idx="2">
                  <c:v>0.83465880564191042</c:v>
                </c:pt>
                <c:pt idx="3">
                  <c:v>0.89974333457170497</c:v>
                </c:pt>
                <c:pt idx="4">
                  <c:v>0.95281326850277315</c:v>
                </c:pt>
                <c:pt idx="5">
                  <c:v>0.97289796381203442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658-4FD1-B740-F51A55829DBD}"/>
            </c:ext>
          </c:extLst>
        </c:ser>
        <c:ser>
          <c:idx val="2"/>
          <c:order val="2"/>
          <c:tx>
            <c:v>w_FE/w_an</c:v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strRef>
              <c:f>Par.analysis_base_dt!$C$26:$C$31</c:f>
              <c:strCache>
                <c:ptCount val="6"/>
                <c:pt idx="0">
                  <c:v>1L</c:v>
                </c:pt>
                <c:pt idx="1">
                  <c:v>2L</c:v>
                </c:pt>
                <c:pt idx="2">
                  <c:v>3L</c:v>
                </c:pt>
                <c:pt idx="3">
                  <c:v>4L</c:v>
                </c:pt>
                <c:pt idx="4">
                  <c:v>6L</c:v>
                </c:pt>
                <c:pt idx="5">
                  <c:v>8L</c:v>
                </c:pt>
              </c:strCache>
            </c:strRef>
          </c:cat>
          <c:val>
            <c:numRef>
              <c:f>Par.analysis_base_dt!$J$26:$J$31</c:f>
              <c:numCache>
                <c:formatCode>0.00</c:formatCode>
                <c:ptCount val="6"/>
                <c:pt idx="0">
                  <c:v>2.8517712646690638</c:v>
                </c:pt>
                <c:pt idx="1">
                  <c:v>2.0752495276467728</c:v>
                </c:pt>
                <c:pt idx="2">
                  <c:v>1.6538790748007544</c:v>
                </c:pt>
                <c:pt idx="3">
                  <c:v>1.4498510204553421</c:v>
                </c:pt>
                <c:pt idx="4">
                  <c:v>1.2821203787410356</c:v>
                </c:pt>
                <c:pt idx="5">
                  <c:v>1.1931599778105797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658-4FD1-B740-F51A55829DB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4321176"/>
        <c:axId val="294315928"/>
      </c:lineChart>
      <c:catAx>
        <c:axId val="294321176"/>
        <c:scaling>
          <c:orientation val="minMax"/>
        </c:scaling>
        <c:delete val="0"/>
        <c:axPos val="b"/>
        <c:numFmt formatCode="@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94315928"/>
        <c:crosses val="autoZero"/>
        <c:auto val="1"/>
        <c:lblAlgn val="ctr"/>
        <c:lblOffset val="100"/>
        <c:noMultiLvlLbl val="0"/>
      </c:catAx>
      <c:valAx>
        <c:axId val="294315928"/>
        <c:scaling>
          <c:orientation val="minMax"/>
          <c:max val="3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050"/>
                  <a:t>w</a:t>
                </a:r>
                <a:r>
                  <a:rPr lang="it-IT" sz="1050" baseline="-25000"/>
                  <a:t>i</a:t>
                </a:r>
                <a:r>
                  <a:rPr lang="it-IT" sz="1050"/>
                  <a:t>/w</a:t>
                </a:r>
                <a:r>
                  <a:rPr lang="it-IT" sz="1050" baseline="-25000"/>
                  <a:t>an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94321176"/>
        <c:crosses val="autoZero"/>
        <c:crossBetween val="between"/>
        <c:majorUnit val="0.2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7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/>
              <a:t>Analisi 6 (</a:t>
            </a:r>
            <a:r>
              <a:rPr lang="it-IT" sz="1400" b="0" i="0" u="none" strike="noStrike" baseline="0">
                <a:effectLst/>
              </a:rPr>
              <a:t>d</a:t>
            </a:r>
            <a:r>
              <a:rPr lang="it-IT" sz="1400" b="0" i="0" u="none" strike="noStrike" baseline="-25000">
                <a:effectLst/>
              </a:rPr>
              <a:t>t</a:t>
            </a:r>
            <a:r>
              <a:rPr lang="it-IT" sz="1400" b="0" i="0" u="none" strike="noStrike" baseline="0">
                <a:effectLst/>
              </a:rPr>
              <a:t>=3,5mm - </a:t>
            </a:r>
            <a:r>
              <a:rPr lang="it-IT"/>
              <a:t>t=1,0mm)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w_an/w_an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Par.analysis_base_dt!$C$70:$C$75</c:f>
              <c:strCache>
                <c:ptCount val="6"/>
                <c:pt idx="0">
                  <c:v>1L</c:v>
                </c:pt>
                <c:pt idx="1">
                  <c:v>2L</c:v>
                </c:pt>
                <c:pt idx="2">
                  <c:v>3L</c:v>
                </c:pt>
                <c:pt idx="3">
                  <c:v>4L</c:v>
                </c:pt>
                <c:pt idx="4">
                  <c:v>6L</c:v>
                </c:pt>
                <c:pt idx="5">
                  <c:v>8L</c:v>
                </c:pt>
              </c:strCache>
            </c:strRef>
          </c:cat>
          <c:val>
            <c:numRef>
              <c:f>Par.analysis_base_dt!$F$70:$F$75</c:f>
              <c:numCache>
                <c:formatCode>General</c:formatCode>
                <c:ptCount val="6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861-4DEC-9896-1C3D1A3FD401}"/>
            </c:ext>
          </c:extLst>
        </c:ser>
        <c:ser>
          <c:idx val="1"/>
          <c:order val="1"/>
          <c:tx>
            <c:v>w_fl/w_an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Par.analysis_base_dt!$C$70:$C$75</c:f>
              <c:strCache>
                <c:ptCount val="6"/>
                <c:pt idx="0">
                  <c:v>1L</c:v>
                </c:pt>
                <c:pt idx="1">
                  <c:v>2L</c:v>
                </c:pt>
                <c:pt idx="2">
                  <c:v>3L</c:v>
                </c:pt>
                <c:pt idx="3">
                  <c:v>4L</c:v>
                </c:pt>
                <c:pt idx="4">
                  <c:v>6L</c:v>
                </c:pt>
                <c:pt idx="5">
                  <c:v>8L</c:v>
                </c:pt>
              </c:strCache>
            </c:strRef>
          </c:cat>
          <c:val>
            <c:numRef>
              <c:f>Par.analysis_base_dt!$H$70:$H$75</c:f>
              <c:numCache>
                <c:formatCode>0.000</c:formatCode>
                <c:ptCount val="6"/>
                <c:pt idx="0">
                  <c:v>0.43292885228020395</c:v>
                </c:pt>
                <c:pt idx="1">
                  <c:v>0.75331718117441804</c:v>
                </c:pt>
                <c:pt idx="2">
                  <c:v>0.87295173358524381</c:v>
                </c:pt>
                <c:pt idx="3">
                  <c:v>0.92432929890762272</c:v>
                </c:pt>
                <c:pt idx="4">
                  <c:v>0.96489269137150757</c:v>
                </c:pt>
                <c:pt idx="5">
                  <c:v>0.97994409121796988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861-4DEC-9896-1C3D1A3FD401}"/>
            </c:ext>
          </c:extLst>
        </c:ser>
        <c:ser>
          <c:idx val="2"/>
          <c:order val="2"/>
          <c:tx>
            <c:v>w_FE/w_an</c:v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strRef>
              <c:f>Par.analysis_base_dt!$C$70:$C$75</c:f>
              <c:strCache>
                <c:ptCount val="6"/>
                <c:pt idx="0">
                  <c:v>1L</c:v>
                </c:pt>
                <c:pt idx="1">
                  <c:v>2L</c:v>
                </c:pt>
                <c:pt idx="2">
                  <c:v>3L</c:v>
                </c:pt>
                <c:pt idx="3">
                  <c:v>4L</c:v>
                </c:pt>
                <c:pt idx="4">
                  <c:v>6L</c:v>
                </c:pt>
                <c:pt idx="5">
                  <c:v>8L</c:v>
                </c:pt>
              </c:strCache>
            </c:strRef>
          </c:cat>
          <c:val>
            <c:numRef>
              <c:f>Par.analysis_base_dt!$J$70:$J$75</c:f>
              <c:numCache>
                <c:formatCode>0.00</c:formatCode>
                <c:ptCount val="6"/>
                <c:pt idx="0">
                  <c:v>2.7485957595835369</c:v>
                </c:pt>
                <c:pt idx="1">
                  <c:v>1.9101596493029998</c:v>
                </c:pt>
                <c:pt idx="2">
                  <c:v>1.5432633347981024</c:v>
                </c:pt>
                <c:pt idx="3">
                  <c:v>1.3759696447684602</c:v>
                </c:pt>
                <c:pt idx="4">
                  <c:v>1.2447656695299207</c:v>
                </c:pt>
                <c:pt idx="5">
                  <c:v>1.1715710655425313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861-4DEC-9896-1C3D1A3FD40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4321176"/>
        <c:axId val="294315928"/>
      </c:lineChart>
      <c:catAx>
        <c:axId val="294321176"/>
        <c:scaling>
          <c:orientation val="minMax"/>
        </c:scaling>
        <c:delete val="0"/>
        <c:axPos val="b"/>
        <c:numFmt formatCode="@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94315928"/>
        <c:crosses val="autoZero"/>
        <c:auto val="1"/>
        <c:lblAlgn val="ctr"/>
        <c:lblOffset val="100"/>
        <c:noMultiLvlLbl val="0"/>
      </c:catAx>
      <c:valAx>
        <c:axId val="294315928"/>
        <c:scaling>
          <c:orientation val="minMax"/>
          <c:max val="3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050"/>
                  <a:t>w</a:t>
                </a:r>
                <a:r>
                  <a:rPr lang="it-IT" sz="1050" baseline="-25000"/>
                  <a:t>i</a:t>
                </a:r>
                <a:r>
                  <a:rPr lang="it-IT" sz="1050"/>
                  <a:t>/w</a:t>
                </a:r>
                <a:r>
                  <a:rPr lang="it-IT" sz="1050" baseline="-25000"/>
                  <a:t>an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94321176"/>
        <c:crosses val="autoZero"/>
        <c:crossBetween val="between"/>
        <c:majorUnit val="0.2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7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/>
              <a:t>Analisi 10 (</a:t>
            </a:r>
            <a:r>
              <a:rPr lang="it-IT" sz="1400" b="0" i="0" u="none" strike="noStrike" baseline="0">
                <a:effectLst/>
              </a:rPr>
              <a:t>d</a:t>
            </a:r>
            <a:r>
              <a:rPr lang="it-IT" sz="1400" b="0" i="0" u="none" strike="noStrike" baseline="-25000">
                <a:effectLst/>
              </a:rPr>
              <a:t>t</a:t>
            </a:r>
            <a:r>
              <a:rPr lang="it-IT" sz="1400" b="0" i="0" u="none" strike="noStrike" baseline="0">
                <a:effectLst/>
              </a:rPr>
              <a:t>=4,0mm - </a:t>
            </a:r>
            <a:r>
              <a:rPr lang="it-IT"/>
              <a:t>t=1,0mm)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w_an/w_an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Par.analysis_base_dt!$C$114:$C$119</c:f>
              <c:strCache>
                <c:ptCount val="6"/>
                <c:pt idx="0">
                  <c:v>1L</c:v>
                </c:pt>
                <c:pt idx="1">
                  <c:v>2L</c:v>
                </c:pt>
                <c:pt idx="2">
                  <c:v>3L</c:v>
                </c:pt>
                <c:pt idx="3">
                  <c:v>4L</c:v>
                </c:pt>
                <c:pt idx="4">
                  <c:v>6L</c:v>
                </c:pt>
                <c:pt idx="5">
                  <c:v>8L</c:v>
                </c:pt>
              </c:strCache>
            </c:strRef>
          </c:cat>
          <c:val>
            <c:numRef>
              <c:f>Par.analysis_base_dt!$F$114:$F$119</c:f>
              <c:numCache>
                <c:formatCode>General</c:formatCode>
                <c:ptCount val="6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DC9-415A-B7CD-D3CCD0F4ABCD}"/>
            </c:ext>
          </c:extLst>
        </c:ser>
        <c:ser>
          <c:idx val="1"/>
          <c:order val="1"/>
          <c:tx>
            <c:v>w_fl/w_an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Par.analysis_base_dt!$C$114:$C$119</c:f>
              <c:strCache>
                <c:ptCount val="6"/>
                <c:pt idx="0">
                  <c:v>1L</c:v>
                </c:pt>
                <c:pt idx="1">
                  <c:v>2L</c:v>
                </c:pt>
                <c:pt idx="2">
                  <c:v>3L</c:v>
                </c:pt>
                <c:pt idx="3">
                  <c:v>4L</c:v>
                </c:pt>
                <c:pt idx="4">
                  <c:v>6L</c:v>
                </c:pt>
                <c:pt idx="5">
                  <c:v>8L</c:v>
                </c:pt>
              </c:strCache>
            </c:strRef>
          </c:cat>
          <c:val>
            <c:numRef>
              <c:f>Par.analysis_base_dt!$H$114:$H$119</c:f>
              <c:numCache>
                <c:formatCode>0.000</c:formatCode>
                <c:ptCount val="6"/>
                <c:pt idx="0">
                  <c:v>0.49928785284830768</c:v>
                </c:pt>
                <c:pt idx="1">
                  <c:v>0.79954383599584133</c:v>
                </c:pt>
                <c:pt idx="2">
                  <c:v>0.89974333457170486</c:v>
                </c:pt>
                <c:pt idx="3">
                  <c:v>0.94101856481556101</c:v>
                </c:pt>
                <c:pt idx="4">
                  <c:v>0.97289796381203442</c:v>
                </c:pt>
                <c:pt idx="5">
                  <c:v>0.98457217474751557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DC9-415A-B7CD-D3CCD0F4ABCD}"/>
            </c:ext>
          </c:extLst>
        </c:ser>
        <c:ser>
          <c:idx val="2"/>
          <c:order val="2"/>
          <c:tx>
            <c:v>w_FE/w_an</c:v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strRef>
              <c:f>Par.analysis_base_dt!$C$114:$C$119</c:f>
              <c:strCache>
                <c:ptCount val="6"/>
                <c:pt idx="0">
                  <c:v>1L</c:v>
                </c:pt>
                <c:pt idx="1">
                  <c:v>2L</c:v>
                </c:pt>
                <c:pt idx="2">
                  <c:v>3L</c:v>
                </c:pt>
                <c:pt idx="3">
                  <c:v>4L</c:v>
                </c:pt>
                <c:pt idx="4">
                  <c:v>6L</c:v>
                </c:pt>
                <c:pt idx="5">
                  <c:v>8L</c:v>
                </c:pt>
              </c:strCache>
            </c:strRef>
          </c:cat>
          <c:val>
            <c:numRef>
              <c:f>Par.analysis_base_dt!$J$114:$J$119</c:f>
              <c:numCache>
                <c:formatCode>0.00</c:formatCode>
                <c:ptCount val="6"/>
                <c:pt idx="0">
                  <c:v>2.6286962322185454</c:v>
                </c:pt>
                <c:pt idx="1">
                  <c:v>1.7836256609750216</c:v>
                </c:pt>
                <c:pt idx="2">
                  <c:v>1.4654928343786169</c:v>
                </c:pt>
                <c:pt idx="3">
                  <c:v>1.326247665746026</c:v>
                </c:pt>
                <c:pt idx="4">
                  <c:v>1.2202195405351874</c:v>
                </c:pt>
                <c:pt idx="5">
                  <c:v>1.1573765787561536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DC9-415A-B7CD-D3CCD0F4AB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4321176"/>
        <c:axId val="294315928"/>
      </c:lineChart>
      <c:catAx>
        <c:axId val="294321176"/>
        <c:scaling>
          <c:orientation val="minMax"/>
        </c:scaling>
        <c:delete val="0"/>
        <c:axPos val="b"/>
        <c:numFmt formatCode="@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94315928"/>
        <c:crosses val="autoZero"/>
        <c:auto val="1"/>
        <c:lblAlgn val="ctr"/>
        <c:lblOffset val="100"/>
        <c:noMultiLvlLbl val="0"/>
      </c:catAx>
      <c:valAx>
        <c:axId val="294315928"/>
        <c:scaling>
          <c:orientation val="minMax"/>
          <c:max val="3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050"/>
                  <a:t>w</a:t>
                </a:r>
                <a:r>
                  <a:rPr lang="it-IT" sz="1050" baseline="-25000"/>
                  <a:t>i</a:t>
                </a:r>
                <a:r>
                  <a:rPr lang="it-IT" sz="1050"/>
                  <a:t>/w</a:t>
                </a:r>
                <a:r>
                  <a:rPr lang="it-IT" sz="1050" baseline="-25000"/>
                  <a:t>an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94321176"/>
        <c:crosses val="autoZero"/>
        <c:crossBetween val="between"/>
        <c:majorUnit val="0.2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 sz="1400" b="0" i="0" u="none" strike="noStrike" baseline="0">
                <a:effectLst/>
              </a:rPr>
              <a:t>1L_d</a:t>
            </a:r>
            <a:r>
              <a:rPr lang="it-IT" sz="1400" b="0" i="0" u="none" strike="noStrike" baseline="-25000">
                <a:effectLst/>
              </a:rPr>
              <a:t>t</a:t>
            </a:r>
            <a:r>
              <a:rPr lang="it-IT" sz="1400" b="0" i="0" u="none" strike="noStrike" baseline="0">
                <a:effectLst/>
              </a:rPr>
              <a:t>=3,0mm | </a:t>
            </a:r>
            <a:r>
              <a:rPr lang="it-IT"/>
              <a:t>Spost. nodo centrale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t_1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numRef>
              <c:f>Convergenza!$G$20:$G$23</c:f>
              <c:numCache>
                <c:formatCode>General</c:formatCode>
                <c:ptCount val="4"/>
                <c:pt idx="0">
                  <c:v>2</c:v>
                </c:pt>
                <c:pt idx="1">
                  <c:v>6</c:v>
                </c:pt>
                <c:pt idx="2">
                  <c:v>12</c:v>
                </c:pt>
                <c:pt idx="3">
                  <c:v>20</c:v>
                </c:pt>
              </c:numCache>
            </c:numRef>
          </c:cat>
          <c:val>
            <c:numRef>
              <c:f>Convergenza!$I$20:$I$23</c:f>
              <c:numCache>
                <c:formatCode>0.000</c:formatCode>
                <c:ptCount val="4"/>
                <c:pt idx="0">
                  <c:v>0.24299999999999999</c:v>
                </c:pt>
                <c:pt idx="1">
                  <c:v>0.24199999999999999</c:v>
                </c:pt>
                <c:pt idx="2">
                  <c:v>0.24199999999999999</c:v>
                </c:pt>
                <c:pt idx="3">
                  <c:v>0.24399999999999999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3AE-4CAA-A546-0D839951469B}"/>
            </c:ext>
          </c:extLst>
        </c:ser>
        <c:ser>
          <c:idx val="1"/>
          <c:order val="1"/>
          <c:tx>
            <c:v>t_2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val>
            <c:numRef>
              <c:f>Convergenza!$I$24:$I$27</c:f>
              <c:numCache>
                <c:formatCode>0.000</c:formatCode>
                <c:ptCount val="4"/>
                <c:pt idx="0">
                  <c:v>0.21199999999999999</c:v>
                </c:pt>
                <c:pt idx="1">
                  <c:v>0.21199999999999999</c:v>
                </c:pt>
                <c:pt idx="2">
                  <c:v>0.21099999999999999</c:v>
                </c:pt>
                <c:pt idx="3">
                  <c:v>0.21299999999999999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3AE-4CAA-A546-0D839951469B}"/>
            </c:ext>
          </c:extLst>
        </c:ser>
        <c:ser>
          <c:idx val="2"/>
          <c:order val="2"/>
          <c:tx>
            <c:v>t_3</c:v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val>
            <c:numRef>
              <c:f>Convergenza!$I$28:$I$31</c:f>
              <c:numCache>
                <c:formatCode>0.000</c:formatCode>
                <c:ptCount val="4"/>
                <c:pt idx="0">
                  <c:v>0.17</c:v>
                </c:pt>
                <c:pt idx="1">
                  <c:v>0.17</c:v>
                </c:pt>
                <c:pt idx="2">
                  <c:v>0.16900000000000001</c:v>
                </c:pt>
                <c:pt idx="3">
                  <c:v>0.17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3AE-4CAA-A546-0D839951469B}"/>
            </c:ext>
          </c:extLst>
        </c:ser>
        <c:ser>
          <c:idx val="3"/>
          <c:order val="3"/>
          <c:tx>
            <c:v>t_4</c:v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val>
            <c:numRef>
              <c:f>Convergenza!$I$32:$I$35</c:f>
              <c:numCache>
                <c:formatCode>0.000</c:formatCode>
                <c:ptCount val="4"/>
                <c:pt idx="0">
                  <c:v>0.13200000000000001</c:v>
                </c:pt>
                <c:pt idx="1">
                  <c:v>0.13200000000000001</c:v>
                </c:pt>
                <c:pt idx="2">
                  <c:v>0.13100000000000001</c:v>
                </c:pt>
                <c:pt idx="3">
                  <c:v>0.13200000000000001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53AE-4CAA-A546-0D839951469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4321176"/>
        <c:axId val="294315928"/>
      </c:lineChart>
      <c:dateAx>
        <c:axId val="29432117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/>
                  <a:t>NDIV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@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94315928"/>
        <c:crosses val="autoZero"/>
        <c:auto val="0"/>
        <c:lblOffset val="100"/>
        <c:baseTimeUnit val="days"/>
        <c:majorUnit val="2"/>
        <c:majorTimeUnit val="days"/>
      </c:dateAx>
      <c:valAx>
        <c:axId val="294315928"/>
        <c:scaling>
          <c:orientation val="minMax"/>
          <c:min val="0.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/>
                  <a:t>u</a:t>
                </a:r>
                <a:r>
                  <a:rPr lang="it-IT" baseline="-25000"/>
                  <a:t>y</a:t>
                </a:r>
                <a:r>
                  <a:rPr lang="it-IT" baseline="0"/>
                  <a:t> (mm)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0.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9432117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8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/>
              <a:t>Analisi 7 (</a:t>
            </a:r>
            <a:r>
              <a:rPr lang="it-IT" sz="1400" b="0" i="0" u="none" strike="noStrike" baseline="0">
                <a:effectLst/>
              </a:rPr>
              <a:t>d</a:t>
            </a:r>
            <a:r>
              <a:rPr lang="it-IT" sz="1400" b="0" i="0" u="none" strike="noStrike" baseline="-25000">
                <a:effectLst/>
              </a:rPr>
              <a:t>t</a:t>
            </a:r>
            <a:r>
              <a:rPr lang="it-IT" sz="1400" b="0" i="0" u="none" strike="noStrike" baseline="0">
                <a:effectLst/>
              </a:rPr>
              <a:t>=3,5mm - </a:t>
            </a:r>
            <a:r>
              <a:rPr lang="it-IT"/>
              <a:t>t=1,5mm)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w_an/w_an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Par.analysis_base_dt!$C$81:$C$86</c:f>
              <c:strCache>
                <c:ptCount val="6"/>
                <c:pt idx="0">
                  <c:v>1L</c:v>
                </c:pt>
                <c:pt idx="1">
                  <c:v>2L</c:v>
                </c:pt>
                <c:pt idx="2">
                  <c:v>3L</c:v>
                </c:pt>
                <c:pt idx="3">
                  <c:v>4L</c:v>
                </c:pt>
                <c:pt idx="4">
                  <c:v>6L</c:v>
                </c:pt>
                <c:pt idx="5">
                  <c:v>8L</c:v>
                </c:pt>
              </c:strCache>
            </c:strRef>
          </c:cat>
          <c:val>
            <c:numRef>
              <c:f>Par.analysis_base_dt!$F$81:$F$86</c:f>
              <c:numCache>
                <c:formatCode>General</c:formatCode>
                <c:ptCount val="6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A9F-4DCD-8A52-47A241246EEF}"/>
            </c:ext>
          </c:extLst>
        </c:ser>
        <c:ser>
          <c:idx val="1"/>
          <c:order val="1"/>
          <c:tx>
            <c:v>w_fl/w_an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Par.analysis_base_dt!$C$81:$C$86</c:f>
              <c:strCache>
                <c:ptCount val="6"/>
                <c:pt idx="0">
                  <c:v>1L</c:v>
                </c:pt>
                <c:pt idx="1">
                  <c:v>2L</c:v>
                </c:pt>
                <c:pt idx="2">
                  <c:v>3L</c:v>
                </c:pt>
                <c:pt idx="3">
                  <c:v>4L</c:v>
                </c:pt>
                <c:pt idx="4">
                  <c:v>6L</c:v>
                </c:pt>
                <c:pt idx="5">
                  <c:v>8L</c:v>
                </c:pt>
              </c:strCache>
            </c:strRef>
          </c:cat>
          <c:val>
            <c:numRef>
              <c:f>Par.analysis_base_dt!$H$81:$H$86</c:f>
              <c:numCache>
                <c:formatCode>0.000</c:formatCode>
                <c:ptCount val="6"/>
                <c:pt idx="0">
                  <c:v>0.33729400345195226</c:v>
                </c:pt>
                <c:pt idx="1">
                  <c:v>0.67060394539199153</c:v>
                </c:pt>
                <c:pt idx="2">
                  <c:v>0.82081046055118123</c:v>
                </c:pt>
                <c:pt idx="3">
                  <c:v>0.89063192771490174</c:v>
                </c:pt>
                <c:pt idx="4">
                  <c:v>0.94824748285314941</c:v>
                </c:pt>
                <c:pt idx="5">
                  <c:v>0.97021482124107761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A9F-4DCD-8A52-47A241246EEF}"/>
            </c:ext>
          </c:extLst>
        </c:ser>
        <c:ser>
          <c:idx val="2"/>
          <c:order val="2"/>
          <c:tx>
            <c:v>w_FE/w_an</c:v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strRef>
              <c:f>Par.analysis_base_dt!$C$81:$C$86</c:f>
              <c:strCache>
                <c:ptCount val="6"/>
                <c:pt idx="0">
                  <c:v>1L</c:v>
                </c:pt>
                <c:pt idx="1">
                  <c:v>2L</c:v>
                </c:pt>
                <c:pt idx="2">
                  <c:v>3L</c:v>
                </c:pt>
                <c:pt idx="3">
                  <c:v>4L</c:v>
                </c:pt>
                <c:pt idx="4">
                  <c:v>6L</c:v>
                </c:pt>
                <c:pt idx="5">
                  <c:v>8L</c:v>
                </c:pt>
              </c:strCache>
            </c:strRef>
          </c:cat>
          <c:val>
            <c:numRef>
              <c:f>Par.analysis_base_dt!$J$81:$J$86</c:f>
              <c:numCache>
                <c:formatCode>0.00</c:formatCode>
                <c:ptCount val="6"/>
                <c:pt idx="0">
                  <c:v>2.5853795215122695</c:v>
                </c:pt>
                <c:pt idx="1">
                  <c:v>2.0298031646285697</c:v>
                </c:pt>
                <c:pt idx="2">
                  <c:v>1.6487991226859167</c:v>
                </c:pt>
                <c:pt idx="3">
                  <c:v>1.4505225735855272</c:v>
                </c:pt>
                <c:pt idx="4">
                  <c:v>1.283029467142389</c:v>
                </c:pt>
                <c:pt idx="5">
                  <c:v>1.1923635549985454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A9F-4DCD-8A52-47A241246E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4321176"/>
        <c:axId val="294315928"/>
      </c:lineChart>
      <c:catAx>
        <c:axId val="294321176"/>
        <c:scaling>
          <c:orientation val="minMax"/>
        </c:scaling>
        <c:delete val="0"/>
        <c:axPos val="b"/>
        <c:numFmt formatCode="@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94315928"/>
        <c:crosses val="autoZero"/>
        <c:auto val="1"/>
        <c:lblAlgn val="ctr"/>
        <c:lblOffset val="100"/>
        <c:noMultiLvlLbl val="0"/>
      </c:catAx>
      <c:valAx>
        <c:axId val="294315928"/>
        <c:scaling>
          <c:orientation val="minMax"/>
          <c:max val="3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050"/>
                  <a:t>w</a:t>
                </a:r>
                <a:r>
                  <a:rPr lang="it-IT" sz="1050" baseline="-25000"/>
                  <a:t>i</a:t>
                </a:r>
                <a:r>
                  <a:rPr lang="it-IT" sz="1050"/>
                  <a:t>/w</a:t>
                </a:r>
                <a:r>
                  <a:rPr lang="it-IT" sz="1050" baseline="-25000"/>
                  <a:t>an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94321176"/>
        <c:crosses val="autoZero"/>
        <c:crossBetween val="between"/>
        <c:majorUnit val="0.2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8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/>
              <a:t>Analisi 3 (</a:t>
            </a:r>
            <a:r>
              <a:rPr lang="it-IT" sz="1400" b="0" i="0" u="none" strike="noStrike" baseline="0">
                <a:effectLst/>
              </a:rPr>
              <a:t>d</a:t>
            </a:r>
            <a:r>
              <a:rPr lang="it-IT" sz="1400" b="0" i="0" u="none" strike="noStrike" baseline="-25000">
                <a:effectLst/>
              </a:rPr>
              <a:t>t</a:t>
            </a:r>
            <a:r>
              <a:rPr lang="it-IT" sz="1400" b="0" i="0" u="none" strike="noStrike" baseline="0">
                <a:effectLst/>
              </a:rPr>
              <a:t>=3,0mm - </a:t>
            </a:r>
            <a:r>
              <a:rPr lang="it-IT"/>
              <a:t>t=1,5mm)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w_an/w_an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Par.analysis_base_dt!$C$37:$C$42</c:f>
              <c:strCache>
                <c:ptCount val="6"/>
                <c:pt idx="0">
                  <c:v>1L</c:v>
                </c:pt>
                <c:pt idx="1">
                  <c:v>2L</c:v>
                </c:pt>
                <c:pt idx="2">
                  <c:v>3L</c:v>
                </c:pt>
                <c:pt idx="3">
                  <c:v>4L</c:v>
                </c:pt>
                <c:pt idx="4">
                  <c:v>6L</c:v>
                </c:pt>
                <c:pt idx="5">
                  <c:v>8L</c:v>
                </c:pt>
              </c:strCache>
            </c:strRef>
          </c:cat>
          <c:val>
            <c:numRef>
              <c:f>Par.analysis_base_dt!$F$37:$F$42</c:f>
              <c:numCache>
                <c:formatCode>General</c:formatCode>
                <c:ptCount val="6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0F1-4D12-85CB-028A2329060D}"/>
            </c:ext>
          </c:extLst>
        </c:ser>
        <c:ser>
          <c:idx val="1"/>
          <c:order val="1"/>
          <c:tx>
            <c:v>w_fl/w_an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Par.analysis_base_dt!$C$37:$C$42</c:f>
              <c:strCache>
                <c:ptCount val="6"/>
                <c:pt idx="0">
                  <c:v>1L</c:v>
                </c:pt>
                <c:pt idx="1">
                  <c:v>2L</c:v>
                </c:pt>
                <c:pt idx="2">
                  <c:v>3L</c:v>
                </c:pt>
                <c:pt idx="3">
                  <c:v>4L</c:v>
                </c:pt>
                <c:pt idx="4">
                  <c:v>6L</c:v>
                </c:pt>
                <c:pt idx="5">
                  <c:v>8L</c:v>
                </c:pt>
              </c:strCache>
            </c:strRef>
          </c:cat>
          <c:val>
            <c:numRef>
              <c:f>Par.analysis_base_dt!$H$37:$H$42</c:f>
              <c:numCache>
                <c:formatCode>0.000</c:formatCode>
                <c:ptCount val="6"/>
                <c:pt idx="0">
                  <c:v>0.27216262897087817</c:v>
                </c:pt>
                <c:pt idx="1">
                  <c:v>0.59931614393191501</c:v>
                </c:pt>
                <c:pt idx="2">
                  <c:v>0.77092590102350422</c:v>
                </c:pt>
                <c:pt idx="3">
                  <c:v>0.85679369515365844</c:v>
                </c:pt>
                <c:pt idx="4">
                  <c:v>0.93085135209519976</c:v>
                </c:pt>
                <c:pt idx="5">
                  <c:v>0.9598904706756668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0F1-4D12-85CB-028A2329060D}"/>
            </c:ext>
          </c:extLst>
        </c:ser>
        <c:ser>
          <c:idx val="2"/>
          <c:order val="2"/>
          <c:tx>
            <c:v>w_FE/w_an</c:v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strRef>
              <c:f>Par.analysis_base_dt!$C$37:$C$42</c:f>
              <c:strCache>
                <c:ptCount val="6"/>
                <c:pt idx="0">
                  <c:v>1L</c:v>
                </c:pt>
                <c:pt idx="1">
                  <c:v>2L</c:v>
                </c:pt>
                <c:pt idx="2">
                  <c:v>3L</c:v>
                </c:pt>
                <c:pt idx="3">
                  <c:v>4L</c:v>
                </c:pt>
                <c:pt idx="4">
                  <c:v>6L</c:v>
                </c:pt>
                <c:pt idx="5">
                  <c:v>8L</c:v>
                </c:pt>
              </c:strCache>
            </c:strRef>
          </c:cat>
          <c:val>
            <c:numRef>
              <c:f>Par.analysis_base_dt!$J$37:$J$42</c:f>
              <c:numCache>
                <c:formatCode>0.00</c:formatCode>
                <c:ptCount val="6"/>
                <c:pt idx="0">
                  <c:v>2.5918752375816267</c:v>
                </c:pt>
                <c:pt idx="1">
                  <c:v>2.1881431360881991</c:v>
                </c:pt>
                <c:pt idx="2">
                  <c:v>1.7774009637641415</c:v>
                </c:pt>
                <c:pt idx="3">
                  <c:v>1.5454480865705797</c:v>
                </c:pt>
                <c:pt idx="4">
                  <c:v>1.334315332807877</c:v>
                </c:pt>
                <c:pt idx="5">
                  <c:v>1.2230040406273011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0F1-4D12-85CB-028A2329060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4321176"/>
        <c:axId val="294315928"/>
      </c:lineChart>
      <c:catAx>
        <c:axId val="294321176"/>
        <c:scaling>
          <c:orientation val="minMax"/>
        </c:scaling>
        <c:delete val="0"/>
        <c:axPos val="b"/>
        <c:numFmt formatCode="@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94315928"/>
        <c:crosses val="autoZero"/>
        <c:auto val="1"/>
        <c:lblAlgn val="ctr"/>
        <c:lblOffset val="100"/>
        <c:noMultiLvlLbl val="0"/>
      </c:catAx>
      <c:valAx>
        <c:axId val="294315928"/>
        <c:scaling>
          <c:orientation val="minMax"/>
          <c:max val="3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050"/>
                  <a:t>w</a:t>
                </a:r>
                <a:r>
                  <a:rPr lang="it-IT" sz="1050" baseline="-25000"/>
                  <a:t>i</a:t>
                </a:r>
                <a:r>
                  <a:rPr lang="it-IT" sz="1050"/>
                  <a:t>/w</a:t>
                </a:r>
                <a:r>
                  <a:rPr lang="it-IT" sz="1050" baseline="-25000"/>
                  <a:t>an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94321176"/>
        <c:crosses val="autoZero"/>
        <c:crossBetween val="between"/>
        <c:majorUnit val="0.2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8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/>
              <a:t>Analisi 11 (</a:t>
            </a:r>
            <a:r>
              <a:rPr lang="it-IT" sz="1400" b="0" i="0" u="none" strike="noStrike" baseline="0">
                <a:effectLst/>
              </a:rPr>
              <a:t>d</a:t>
            </a:r>
            <a:r>
              <a:rPr lang="it-IT" sz="1400" b="0" i="0" u="none" strike="noStrike" baseline="-25000">
                <a:effectLst/>
              </a:rPr>
              <a:t>t</a:t>
            </a:r>
            <a:r>
              <a:rPr lang="it-IT" sz="1400" b="0" i="0" u="none" strike="noStrike" baseline="0">
                <a:effectLst/>
              </a:rPr>
              <a:t>=4,0mm - </a:t>
            </a:r>
            <a:r>
              <a:rPr lang="it-IT"/>
              <a:t>t=1,5mm)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w_an/w_an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Par.analysis_base_dt!$C$125:$C$130</c:f>
              <c:strCache>
                <c:ptCount val="6"/>
                <c:pt idx="0">
                  <c:v>1L</c:v>
                </c:pt>
                <c:pt idx="1">
                  <c:v>2L</c:v>
                </c:pt>
                <c:pt idx="2">
                  <c:v>3L</c:v>
                </c:pt>
                <c:pt idx="3">
                  <c:v>4L</c:v>
                </c:pt>
                <c:pt idx="4">
                  <c:v>6L</c:v>
                </c:pt>
                <c:pt idx="5">
                  <c:v>8L</c:v>
                </c:pt>
              </c:strCache>
            </c:strRef>
          </c:cat>
          <c:val>
            <c:numRef>
              <c:f>Par.analysis_base_dt!$F$125:$F$130</c:f>
              <c:numCache>
                <c:formatCode>General</c:formatCode>
                <c:ptCount val="6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F99-42A1-8A4C-17EB75E00A62}"/>
            </c:ext>
          </c:extLst>
        </c:ser>
        <c:ser>
          <c:idx val="1"/>
          <c:order val="1"/>
          <c:tx>
            <c:v>w_fl/w_an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Par.analysis_base_dt!$C$125:$C$130</c:f>
              <c:strCache>
                <c:ptCount val="6"/>
                <c:pt idx="0">
                  <c:v>1L</c:v>
                </c:pt>
                <c:pt idx="1">
                  <c:v>2L</c:v>
                </c:pt>
                <c:pt idx="2">
                  <c:v>3L</c:v>
                </c:pt>
                <c:pt idx="3">
                  <c:v>4L</c:v>
                </c:pt>
                <c:pt idx="4">
                  <c:v>6L</c:v>
                </c:pt>
                <c:pt idx="5">
                  <c:v>8L</c:v>
                </c:pt>
              </c:strCache>
            </c:strRef>
          </c:cat>
          <c:val>
            <c:numRef>
              <c:f>Par.analysis_base_dt!$H$125:$H$130</c:f>
              <c:numCache>
                <c:formatCode>0.000</c:formatCode>
                <c:ptCount val="6"/>
                <c:pt idx="0">
                  <c:v>0.39931653342588502</c:v>
                </c:pt>
                <c:pt idx="1">
                  <c:v>0.72670735193462399</c:v>
                </c:pt>
                <c:pt idx="2">
                  <c:v>0.85679369515365822</c:v>
                </c:pt>
                <c:pt idx="3">
                  <c:v>0.91406221419501688</c:v>
                </c:pt>
                <c:pt idx="4">
                  <c:v>0.9598904706756668</c:v>
                </c:pt>
                <c:pt idx="5">
                  <c:v>0.97703540896997632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F99-42A1-8A4C-17EB75E00A62}"/>
            </c:ext>
          </c:extLst>
        </c:ser>
        <c:ser>
          <c:idx val="2"/>
          <c:order val="2"/>
          <c:tx>
            <c:v>w_FE/w_an</c:v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strRef>
              <c:f>Par.analysis_base_dt!$C$125:$C$130</c:f>
              <c:strCache>
                <c:ptCount val="6"/>
                <c:pt idx="0">
                  <c:v>1L</c:v>
                </c:pt>
                <c:pt idx="1">
                  <c:v>2L</c:v>
                </c:pt>
                <c:pt idx="2">
                  <c:v>3L</c:v>
                </c:pt>
                <c:pt idx="3">
                  <c:v>4L</c:v>
                </c:pt>
                <c:pt idx="4">
                  <c:v>6L</c:v>
                </c:pt>
                <c:pt idx="5">
                  <c:v>8L</c:v>
                </c:pt>
              </c:strCache>
            </c:strRef>
          </c:cat>
          <c:val>
            <c:numRef>
              <c:f>Par.analysis_base_dt!$J$125:$J$130</c:f>
              <c:numCache>
                <c:formatCode>0.00</c:formatCode>
                <c:ptCount val="6"/>
                <c:pt idx="0">
                  <c:v>2.5506550604587916</c:v>
                </c:pt>
                <c:pt idx="1">
                  <c:v>1.8989512722741255</c:v>
                </c:pt>
                <c:pt idx="2">
                  <c:v>1.5533947232777388</c:v>
                </c:pt>
                <c:pt idx="3">
                  <c:v>1.3850134999405099</c:v>
                </c:pt>
                <c:pt idx="4">
                  <c:v>1.2487206804941107</c:v>
                </c:pt>
                <c:pt idx="5">
                  <c:v>1.1722674672410069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BF99-42A1-8A4C-17EB75E00A6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4321176"/>
        <c:axId val="294315928"/>
      </c:lineChart>
      <c:catAx>
        <c:axId val="294321176"/>
        <c:scaling>
          <c:orientation val="minMax"/>
        </c:scaling>
        <c:delete val="0"/>
        <c:axPos val="b"/>
        <c:numFmt formatCode="@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94315928"/>
        <c:crosses val="autoZero"/>
        <c:auto val="1"/>
        <c:lblAlgn val="ctr"/>
        <c:lblOffset val="100"/>
        <c:noMultiLvlLbl val="0"/>
      </c:catAx>
      <c:valAx>
        <c:axId val="294315928"/>
        <c:scaling>
          <c:orientation val="minMax"/>
          <c:max val="3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050"/>
                  <a:t>w</a:t>
                </a:r>
                <a:r>
                  <a:rPr lang="it-IT" sz="1050" baseline="-25000"/>
                  <a:t>i</a:t>
                </a:r>
                <a:r>
                  <a:rPr lang="it-IT" sz="1050"/>
                  <a:t>/w</a:t>
                </a:r>
                <a:r>
                  <a:rPr lang="it-IT" sz="1050" baseline="-25000"/>
                  <a:t>an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94321176"/>
        <c:crosses val="autoZero"/>
        <c:crossBetween val="between"/>
        <c:majorUnit val="0.2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8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/>
              <a:t>Analisi 4 (</a:t>
            </a:r>
            <a:r>
              <a:rPr lang="it-IT" sz="1400" b="0" i="0" u="none" strike="noStrike" baseline="0">
                <a:effectLst/>
              </a:rPr>
              <a:t>d</a:t>
            </a:r>
            <a:r>
              <a:rPr lang="it-IT" sz="1400" b="0" i="0" u="none" strike="noStrike" baseline="-25000">
                <a:effectLst/>
              </a:rPr>
              <a:t>t</a:t>
            </a:r>
            <a:r>
              <a:rPr lang="it-IT" sz="1400" b="0" i="0" u="none" strike="noStrike" baseline="0">
                <a:effectLst/>
              </a:rPr>
              <a:t>=3,0mm - </a:t>
            </a:r>
            <a:r>
              <a:rPr lang="it-IT"/>
              <a:t>t=2,0mm)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w_an/w_an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Par.analysis_base_dt!$C$48:$C$53</c:f>
              <c:strCache>
                <c:ptCount val="6"/>
                <c:pt idx="0">
                  <c:v>1L</c:v>
                </c:pt>
                <c:pt idx="1">
                  <c:v>2L</c:v>
                </c:pt>
                <c:pt idx="2">
                  <c:v>3L</c:v>
                </c:pt>
                <c:pt idx="3">
                  <c:v>4L</c:v>
                </c:pt>
                <c:pt idx="4">
                  <c:v>6L</c:v>
                </c:pt>
                <c:pt idx="5">
                  <c:v>8L</c:v>
                </c:pt>
              </c:strCache>
            </c:strRef>
          </c:cat>
          <c:val>
            <c:numRef>
              <c:f>Par.analysis_base_dt!$F$48:$F$53</c:f>
              <c:numCache>
                <c:formatCode>General</c:formatCode>
                <c:ptCount val="6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82F-4FAD-8826-82CB8582CD31}"/>
            </c:ext>
          </c:extLst>
        </c:ser>
        <c:ser>
          <c:idx val="1"/>
          <c:order val="1"/>
          <c:tx>
            <c:v>w_fl/w_an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Par.analysis_base_dt!$C$48:$C$53</c:f>
              <c:strCache>
                <c:ptCount val="6"/>
                <c:pt idx="0">
                  <c:v>1L</c:v>
                </c:pt>
                <c:pt idx="1">
                  <c:v>2L</c:v>
                </c:pt>
                <c:pt idx="2">
                  <c:v>3L</c:v>
                </c:pt>
                <c:pt idx="3">
                  <c:v>4L</c:v>
                </c:pt>
                <c:pt idx="4">
                  <c:v>6L</c:v>
                </c:pt>
                <c:pt idx="5">
                  <c:v>8L</c:v>
                </c:pt>
              </c:strCache>
            </c:strRef>
          </c:cat>
          <c:val>
            <c:numRef>
              <c:f>Par.analysis_base_dt!$H$48:$H$53</c:f>
              <c:numCache>
                <c:formatCode>0.000</c:formatCode>
                <c:ptCount val="6"/>
                <c:pt idx="0">
                  <c:v>0.2190245457749761</c:v>
                </c:pt>
                <c:pt idx="1">
                  <c:v>0.52870202226753193</c:v>
                </c:pt>
                <c:pt idx="2">
                  <c:v>0.71623556232530639</c:v>
                </c:pt>
                <c:pt idx="3">
                  <c:v>0.81775767677032274</c:v>
                </c:pt>
                <c:pt idx="4">
                  <c:v>0.90987905007207048</c:v>
                </c:pt>
                <c:pt idx="5">
                  <c:v>0.94722620492788945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82F-4FAD-8826-82CB8582CD31}"/>
            </c:ext>
          </c:extLst>
        </c:ser>
        <c:ser>
          <c:idx val="2"/>
          <c:order val="2"/>
          <c:tx>
            <c:v>w_FE/w_an</c:v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strRef>
              <c:f>Par.analysis_base_dt!$C$48:$C$53</c:f>
              <c:strCache>
                <c:ptCount val="6"/>
                <c:pt idx="0">
                  <c:v>1L</c:v>
                </c:pt>
                <c:pt idx="1">
                  <c:v>2L</c:v>
                </c:pt>
                <c:pt idx="2">
                  <c:v>3L</c:v>
                </c:pt>
                <c:pt idx="3">
                  <c:v>4L</c:v>
                </c:pt>
                <c:pt idx="4">
                  <c:v>6L</c:v>
                </c:pt>
                <c:pt idx="5">
                  <c:v>8L</c:v>
                </c:pt>
              </c:strCache>
            </c:strRef>
          </c:cat>
          <c:val>
            <c:numRef>
              <c:f>Par.analysis_base_dt!$J$48:$J$53</c:f>
              <c:numCache>
                <c:formatCode>0.00</c:formatCode>
                <c:ptCount val="6"/>
                <c:pt idx="0">
                  <c:v>2.170617238207897</c:v>
                </c:pt>
                <c:pt idx="1">
                  <c:v>2.179772018934762</c:v>
                </c:pt>
                <c:pt idx="2">
                  <c:v>1.8443737940629088</c:v>
                </c:pt>
                <c:pt idx="3">
                  <c:v>1.6056233130966637</c:v>
                </c:pt>
                <c:pt idx="4">
                  <c:v>1.3756785937181655</c:v>
                </c:pt>
                <c:pt idx="5">
                  <c:v>1.2473336920801474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82F-4FAD-8826-82CB8582CD3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4321176"/>
        <c:axId val="294315928"/>
      </c:lineChart>
      <c:catAx>
        <c:axId val="294321176"/>
        <c:scaling>
          <c:orientation val="minMax"/>
        </c:scaling>
        <c:delete val="0"/>
        <c:axPos val="b"/>
        <c:numFmt formatCode="@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94315928"/>
        <c:crosses val="autoZero"/>
        <c:auto val="1"/>
        <c:lblAlgn val="ctr"/>
        <c:lblOffset val="100"/>
        <c:noMultiLvlLbl val="0"/>
      </c:catAx>
      <c:valAx>
        <c:axId val="294315928"/>
        <c:scaling>
          <c:orientation val="minMax"/>
          <c:max val="3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050"/>
                  <a:t>w</a:t>
                </a:r>
                <a:r>
                  <a:rPr lang="it-IT" sz="1050" baseline="-25000"/>
                  <a:t>i</a:t>
                </a:r>
                <a:r>
                  <a:rPr lang="it-IT" sz="1050"/>
                  <a:t>/w</a:t>
                </a:r>
                <a:r>
                  <a:rPr lang="it-IT" sz="1050" baseline="-25000"/>
                  <a:t>an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94321176"/>
        <c:crosses val="autoZero"/>
        <c:crossBetween val="between"/>
        <c:majorUnit val="0.2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8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/>
              <a:t>Analisi 8 (</a:t>
            </a:r>
            <a:r>
              <a:rPr lang="it-IT" sz="1400" b="0" i="0" u="none" strike="noStrike" baseline="0">
                <a:effectLst/>
              </a:rPr>
              <a:t>d</a:t>
            </a:r>
            <a:r>
              <a:rPr lang="it-IT" sz="1400" b="0" i="0" u="none" strike="noStrike" baseline="-25000">
                <a:effectLst/>
              </a:rPr>
              <a:t>t</a:t>
            </a:r>
            <a:r>
              <a:rPr lang="it-IT" sz="1400" b="0" i="0" u="none" strike="noStrike" baseline="0">
                <a:effectLst/>
              </a:rPr>
              <a:t>=3,5mm - </a:t>
            </a:r>
            <a:r>
              <a:rPr lang="it-IT"/>
              <a:t>t=2,0mm)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w_an/w_an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Par.analysis_base_dt!$C$92:$C$97</c:f>
              <c:strCache>
                <c:ptCount val="6"/>
                <c:pt idx="0">
                  <c:v>1L</c:v>
                </c:pt>
                <c:pt idx="1">
                  <c:v>2L</c:v>
                </c:pt>
                <c:pt idx="2">
                  <c:v>3L</c:v>
                </c:pt>
                <c:pt idx="3">
                  <c:v>4L</c:v>
                </c:pt>
                <c:pt idx="4">
                  <c:v>6L</c:v>
                </c:pt>
                <c:pt idx="5">
                  <c:v>8L</c:v>
                </c:pt>
              </c:strCache>
            </c:strRef>
          </c:cat>
          <c:val>
            <c:numRef>
              <c:f>Par.analysis_base_dt!$F$92:$F$97</c:f>
              <c:numCache>
                <c:formatCode>General</c:formatCode>
                <c:ptCount val="6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9B4-4F71-9C5B-BDB181A45150}"/>
            </c:ext>
          </c:extLst>
        </c:ser>
        <c:ser>
          <c:idx val="1"/>
          <c:order val="1"/>
          <c:tx>
            <c:v>w_fl/w_an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Par.analysis_base_dt!$C$92:$C$97</c:f>
              <c:strCache>
                <c:ptCount val="6"/>
                <c:pt idx="0">
                  <c:v>1L</c:v>
                </c:pt>
                <c:pt idx="1">
                  <c:v>2L</c:v>
                </c:pt>
                <c:pt idx="2">
                  <c:v>3L</c:v>
                </c:pt>
                <c:pt idx="3">
                  <c:v>4L</c:v>
                </c:pt>
                <c:pt idx="4">
                  <c:v>6L</c:v>
                </c:pt>
                <c:pt idx="5">
                  <c:v>8L</c:v>
                </c:pt>
              </c:strCache>
            </c:strRef>
          </c:cat>
          <c:val>
            <c:numRef>
              <c:f>Par.analysis_base_dt!$H$92:$H$97</c:f>
              <c:numCache>
                <c:formatCode>0.000</c:formatCode>
                <c:ptCount val="6"/>
                <c:pt idx="0">
                  <c:v>0.27626623903461389</c:v>
                </c:pt>
                <c:pt idx="1">
                  <c:v>0.60425728966415748</c:v>
                </c:pt>
                <c:pt idx="2">
                  <c:v>0.77454689350810435</c:v>
                </c:pt>
                <c:pt idx="3">
                  <c:v>0.85930508097779135</c:v>
                </c:pt>
                <c:pt idx="4">
                  <c:v>0.93216682302241838</c:v>
                </c:pt>
                <c:pt idx="5">
                  <c:v>0.96067684406440568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9B4-4F71-9C5B-BDB181A45150}"/>
            </c:ext>
          </c:extLst>
        </c:ser>
        <c:ser>
          <c:idx val="2"/>
          <c:order val="2"/>
          <c:tx>
            <c:v>w_FE/w_an</c:v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strRef>
              <c:f>Par.analysis_base_dt!$C$92:$C$97</c:f>
              <c:strCache>
                <c:ptCount val="6"/>
                <c:pt idx="0">
                  <c:v>1L</c:v>
                </c:pt>
                <c:pt idx="1">
                  <c:v>2L</c:v>
                </c:pt>
                <c:pt idx="2">
                  <c:v>3L</c:v>
                </c:pt>
                <c:pt idx="3">
                  <c:v>4L</c:v>
                </c:pt>
                <c:pt idx="4">
                  <c:v>6L</c:v>
                </c:pt>
                <c:pt idx="5">
                  <c:v>8L</c:v>
                </c:pt>
              </c:strCache>
            </c:strRef>
          </c:cat>
          <c:val>
            <c:numRef>
              <c:f>Par.analysis_base_dt!$J$92:$J$97</c:f>
              <c:numCache>
                <c:formatCode>0.00</c:formatCode>
                <c:ptCount val="6"/>
                <c:pt idx="0">
                  <c:v>2.2673270555321814</c:v>
                </c:pt>
                <c:pt idx="1">
                  <c:v>2.0585198754188303</c:v>
                </c:pt>
                <c:pt idx="2">
                  <c:v>1.712453628355594</c:v>
                </c:pt>
                <c:pt idx="3">
                  <c:v>1.5042375530430636</c:v>
                </c:pt>
                <c:pt idx="4">
                  <c:v>1.313479878619602</c:v>
                </c:pt>
                <c:pt idx="5">
                  <c:v>1.2092606556489753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69B4-4F71-9C5B-BDB181A451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4321176"/>
        <c:axId val="294315928"/>
      </c:lineChart>
      <c:catAx>
        <c:axId val="294321176"/>
        <c:scaling>
          <c:orientation val="minMax"/>
        </c:scaling>
        <c:delete val="0"/>
        <c:axPos val="b"/>
        <c:numFmt formatCode="@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94315928"/>
        <c:crosses val="autoZero"/>
        <c:auto val="1"/>
        <c:lblAlgn val="ctr"/>
        <c:lblOffset val="100"/>
        <c:noMultiLvlLbl val="0"/>
      </c:catAx>
      <c:valAx>
        <c:axId val="294315928"/>
        <c:scaling>
          <c:orientation val="minMax"/>
          <c:max val="3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050"/>
                  <a:t>w</a:t>
                </a:r>
                <a:r>
                  <a:rPr lang="it-IT" sz="1050" baseline="-25000"/>
                  <a:t>i</a:t>
                </a:r>
                <a:r>
                  <a:rPr lang="it-IT" sz="1050"/>
                  <a:t>/w</a:t>
                </a:r>
                <a:r>
                  <a:rPr lang="it-IT" sz="1050" baseline="-25000"/>
                  <a:t>an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94321176"/>
        <c:crosses val="autoZero"/>
        <c:crossBetween val="between"/>
        <c:majorUnit val="0.2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8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/>
              <a:t>Analisi 12 (</a:t>
            </a:r>
            <a:r>
              <a:rPr lang="it-IT" sz="1400" b="0" i="0" u="none" strike="noStrike" baseline="0">
                <a:effectLst/>
              </a:rPr>
              <a:t>d</a:t>
            </a:r>
            <a:r>
              <a:rPr lang="it-IT" sz="1400" b="0" i="0" u="none" strike="noStrike" baseline="-25000">
                <a:effectLst/>
              </a:rPr>
              <a:t>t</a:t>
            </a:r>
            <a:r>
              <a:rPr lang="it-IT" sz="1400" b="0" i="0" u="none" strike="noStrike" baseline="0">
                <a:effectLst/>
              </a:rPr>
              <a:t>=4,0mm - </a:t>
            </a:r>
            <a:r>
              <a:rPr lang="it-IT"/>
              <a:t>t=2,0mm)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w_an/w_an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Par.analysis_base_dt!$C$136:$C$141</c:f>
              <c:strCache>
                <c:ptCount val="6"/>
                <c:pt idx="0">
                  <c:v>1L</c:v>
                </c:pt>
                <c:pt idx="1">
                  <c:v>2L</c:v>
                </c:pt>
                <c:pt idx="2">
                  <c:v>3L</c:v>
                </c:pt>
                <c:pt idx="3">
                  <c:v>4L</c:v>
                </c:pt>
                <c:pt idx="4">
                  <c:v>6L</c:v>
                </c:pt>
                <c:pt idx="5">
                  <c:v>8L</c:v>
                </c:pt>
              </c:strCache>
            </c:strRef>
          </c:cat>
          <c:val>
            <c:numRef>
              <c:f>Par.analysis_base_dt!$F$136:$F$141</c:f>
              <c:numCache>
                <c:formatCode>General</c:formatCode>
                <c:ptCount val="6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F32-46DF-87A8-781D7D98919E}"/>
            </c:ext>
          </c:extLst>
        </c:ser>
        <c:ser>
          <c:idx val="1"/>
          <c:order val="1"/>
          <c:tx>
            <c:v>w_fl/w_an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Par.analysis_base_dt!$C$136:$C$141</c:f>
              <c:strCache>
                <c:ptCount val="6"/>
                <c:pt idx="0">
                  <c:v>1L</c:v>
                </c:pt>
                <c:pt idx="1">
                  <c:v>2L</c:v>
                </c:pt>
                <c:pt idx="2">
                  <c:v>3L</c:v>
                </c:pt>
                <c:pt idx="3">
                  <c:v>4L</c:v>
                </c:pt>
                <c:pt idx="4">
                  <c:v>6L</c:v>
                </c:pt>
                <c:pt idx="5">
                  <c:v>8L</c:v>
                </c:pt>
              </c:strCache>
            </c:strRef>
          </c:cat>
          <c:val>
            <c:numRef>
              <c:f>Par.analysis_base_dt!$H$136:$H$141</c:f>
              <c:numCache>
                <c:formatCode>0.000</c:formatCode>
                <c:ptCount val="6"/>
                <c:pt idx="0">
                  <c:v>0.33270061403577056</c:v>
                </c:pt>
                <c:pt idx="1">
                  <c:v>0.66603334629807576</c:v>
                </c:pt>
                <c:pt idx="2">
                  <c:v>0.81775767677032274</c:v>
                </c:pt>
                <c:pt idx="3">
                  <c:v>0.8886072347922388</c:v>
                </c:pt>
                <c:pt idx="4">
                  <c:v>0.94722620492788945</c:v>
                </c:pt>
                <c:pt idx="5">
                  <c:v>0.96961315246871749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F32-46DF-87A8-781D7D98919E}"/>
            </c:ext>
          </c:extLst>
        </c:ser>
        <c:ser>
          <c:idx val="2"/>
          <c:order val="2"/>
          <c:tx>
            <c:v>w_FE/w_an</c:v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strRef>
              <c:f>Par.analysis_base_dt!$C$136:$C$141</c:f>
              <c:strCache>
                <c:ptCount val="6"/>
                <c:pt idx="0">
                  <c:v>1L</c:v>
                </c:pt>
                <c:pt idx="1">
                  <c:v>2L</c:v>
                </c:pt>
                <c:pt idx="2">
                  <c:v>3L</c:v>
                </c:pt>
                <c:pt idx="3">
                  <c:v>4L</c:v>
                </c:pt>
                <c:pt idx="4">
                  <c:v>6L</c:v>
                </c:pt>
                <c:pt idx="5">
                  <c:v>8L</c:v>
                </c:pt>
              </c:strCache>
            </c:strRef>
          </c:cat>
          <c:val>
            <c:numRef>
              <c:f>Par.analysis_base_dt!$J$136:$J$141</c:f>
              <c:numCache>
                <c:formatCode>0.00</c:formatCode>
                <c:ptCount val="6"/>
                <c:pt idx="0">
                  <c:v>2.2925778850618697</c:v>
                </c:pt>
                <c:pt idx="1">
                  <c:v>1.9402289118822065</c:v>
                </c:pt>
                <c:pt idx="2">
                  <c:v>1.608664474525819</c:v>
                </c:pt>
                <c:pt idx="3">
                  <c:v>1.4286812381173888</c:v>
                </c:pt>
                <c:pt idx="4">
                  <c:v>1.2712070210512112</c:v>
                </c:pt>
                <c:pt idx="5">
                  <c:v>1.1838529800461732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7F32-46DF-87A8-781D7D98919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4321176"/>
        <c:axId val="294315928"/>
      </c:lineChart>
      <c:catAx>
        <c:axId val="294321176"/>
        <c:scaling>
          <c:orientation val="minMax"/>
        </c:scaling>
        <c:delete val="0"/>
        <c:axPos val="b"/>
        <c:numFmt formatCode="@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94315928"/>
        <c:crosses val="autoZero"/>
        <c:auto val="1"/>
        <c:lblAlgn val="ctr"/>
        <c:lblOffset val="100"/>
        <c:noMultiLvlLbl val="0"/>
      </c:catAx>
      <c:valAx>
        <c:axId val="294315928"/>
        <c:scaling>
          <c:orientation val="minMax"/>
          <c:max val="3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050"/>
                  <a:t>w</a:t>
                </a:r>
                <a:r>
                  <a:rPr lang="it-IT" sz="1050" baseline="-25000"/>
                  <a:t>i</a:t>
                </a:r>
                <a:r>
                  <a:rPr lang="it-IT" sz="1050"/>
                  <a:t>/w</a:t>
                </a:r>
                <a:r>
                  <a:rPr lang="it-IT" sz="1050" baseline="-25000"/>
                  <a:t>an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94321176"/>
        <c:crosses val="autoZero"/>
        <c:crossBetween val="between"/>
        <c:majorUnit val="0.2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8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it-IT" sz="1000">
                <a:solidFill>
                  <a:sysClr val="windowText" lastClr="000000"/>
                </a:solidFill>
              </a:rPr>
              <a:t>CELLA 1 | d_t.3 | t_1 </a:t>
            </a:r>
          </a:p>
        </c:rich>
      </c:tx>
      <c:layout>
        <c:manualLayout>
          <c:xMode val="edge"/>
          <c:yMode val="edge"/>
          <c:x val="0.54718698681359057"/>
          <c:y val="0.7718976708403506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0.17310681216931215"/>
          <c:y val="2.472469135802469E-2"/>
          <c:w val="0.7591094576719577"/>
          <c:h val="0.81051180555555535"/>
        </c:manualLayout>
      </c:layout>
      <c:scatterChart>
        <c:scatterStyle val="lineMarker"/>
        <c:varyColors val="0"/>
        <c:ser>
          <c:idx val="0"/>
          <c:order val="0"/>
          <c:spPr>
            <a:ln w="9525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3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xVal>
            <c:numRef>
              <c:f>Par.analysis_base_dt!$D$103:$D$108</c:f>
              <c:numCache>
                <c:formatCode>General</c:formatCode>
                <c:ptCount val="6"/>
                <c:pt idx="0">
                  <c:v>176</c:v>
                </c:pt>
                <c:pt idx="1">
                  <c:v>352</c:v>
                </c:pt>
                <c:pt idx="2">
                  <c:v>528</c:v>
                </c:pt>
                <c:pt idx="3">
                  <c:v>704</c:v>
                </c:pt>
                <c:pt idx="4">
                  <c:v>1056</c:v>
                </c:pt>
                <c:pt idx="5">
                  <c:v>1408</c:v>
                </c:pt>
              </c:numCache>
            </c:numRef>
          </c:xVal>
          <c:yVal>
            <c:numRef>
              <c:f>Par.analysis_base_dt!$F$103:$F$108</c:f>
              <c:numCache>
                <c:formatCode>General</c:formatCode>
                <c:ptCount val="6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AAF-4B8D-AD6C-A0F7E0214BA9}"/>
            </c:ext>
          </c:extLst>
        </c:ser>
        <c:ser>
          <c:idx val="1"/>
          <c:order val="1"/>
          <c:tx>
            <c:v>w_fl/w_an</c:v>
          </c:tx>
          <c:spPr>
            <a:ln w="9525" cap="rnd">
              <a:solidFill>
                <a:srgbClr val="FF0000"/>
              </a:solidFill>
              <a:round/>
            </a:ln>
            <a:effectLst/>
          </c:spPr>
          <c:marker>
            <c:symbol val="triangle"/>
            <c:size val="6"/>
            <c:spPr>
              <a:solidFill>
                <a:srgbClr val="FF0000"/>
              </a:solidFill>
              <a:ln w="9525">
                <a:noFill/>
              </a:ln>
              <a:effectLst/>
            </c:spPr>
          </c:marker>
          <c:xVal>
            <c:numRef>
              <c:f>Par.analysis_base_dt!$D$103:$D$108</c:f>
              <c:numCache>
                <c:formatCode>General</c:formatCode>
                <c:ptCount val="6"/>
                <c:pt idx="0">
                  <c:v>176</c:v>
                </c:pt>
                <c:pt idx="1">
                  <c:v>352</c:v>
                </c:pt>
                <c:pt idx="2">
                  <c:v>528</c:v>
                </c:pt>
                <c:pt idx="3">
                  <c:v>704</c:v>
                </c:pt>
                <c:pt idx="4">
                  <c:v>1056</c:v>
                </c:pt>
                <c:pt idx="5">
                  <c:v>1408</c:v>
                </c:pt>
              </c:numCache>
            </c:numRef>
          </c:xVal>
          <c:yVal>
            <c:numRef>
              <c:f>Par.analysis_base_dt!$H$103:$H$108</c:f>
              <c:numCache>
                <c:formatCode>0.000</c:formatCode>
                <c:ptCount val="6"/>
                <c:pt idx="0">
                  <c:v>0.58754515109418859</c:v>
                </c:pt>
                <c:pt idx="1">
                  <c:v>0.85070239780795831</c:v>
                </c:pt>
                <c:pt idx="2">
                  <c:v>0.92764408538314325</c:v>
                </c:pt>
                <c:pt idx="3">
                  <c:v>0.9579692858176011</c:v>
                </c:pt>
                <c:pt idx="4">
                  <c:v>0.9808730609702998</c:v>
                </c:pt>
                <c:pt idx="5">
                  <c:v>0.98915030616912103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6AAF-4B8D-AD6C-A0F7E0214BA9}"/>
            </c:ext>
          </c:extLst>
        </c:ser>
        <c:ser>
          <c:idx val="2"/>
          <c:order val="2"/>
          <c:tx>
            <c:v>w_FE/w_an</c:v>
          </c:tx>
          <c:spPr>
            <a:ln w="9525" cap="rnd">
              <a:solidFill>
                <a:srgbClr val="0070C0"/>
              </a:solidFill>
              <a:round/>
            </a:ln>
            <a:effectLst/>
          </c:spPr>
          <c:marker>
            <c:symbol val="triangle"/>
            <c:size val="7"/>
            <c:spPr>
              <a:solidFill>
                <a:srgbClr val="0070C0"/>
              </a:solidFill>
              <a:ln w="12700">
                <a:noFill/>
              </a:ln>
              <a:effectLst/>
            </c:spPr>
          </c:marker>
          <c:xVal>
            <c:numRef>
              <c:f>Par.analysis_base_dt!$D$103:$D$108</c:f>
              <c:numCache>
                <c:formatCode>General</c:formatCode>
                <c:ptCount val="6"/>
                <c:pt idx="0">
                  <c:v>176</c:v>
                </c:pt>
                <c:pt idx="1">
                  <c:v>352</c:v>
                </c:pt>
                <c:pt idx="2">
                  <c:v>528</c:v>
                </c:pt>
                <c:pt idx="3">
                  <c:v>704</c:v>
                </c:pt>
                <c:pt idx="4">
                  <c:v>1056</c:v>
                </c:pt>
                <c:pt idx="5">
                  <c:v>1408</c:v>
                </c:pt>
              </c:numCache>
            </c:numRef>
          </c:xVal>
          <c:yVal>
            <c:numRef>
              <c:f>Par.analysis_base_dt!$J$103:$J$108</c:f>
              <c:numCache>
                <c:formatCode>0.00</c:formatCode>
                <c:ptCount val="6"/>
                <c:pt idx="0">
                  <c:v>2.5315523047289057</c:v>
                </c:pt>
                <c:pt idx="1">
                  <c:v>1.6684560370217483</c:v>
                </c:pt>
                <c:pt idx="2">
                  <c:v>1.3937598514582377</c:v>
                </c:pt>
                <c:pt idx="3">
                  <c:v>1.2825727565306404</c:v>
                </c:pt>
                <c:pt idx="4">
                  <c:v>1.1994400775030936</c:v>
                </c:pt>
                <c:pt idx="5">
                  <c:v>1.1470523536731867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6AAF-4B8D-AD6C-A0F7E0214B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4058984"/>
        <c:axId val="464055376"/>
      </c:scatterChart>
      <c:valAx>
        <c:axId val="464058984"/>
        <c:scaling>
          <c:orientation val="minMax"/>
          <c:max val="1500"/>
          <c:min val="1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100">
                    <a:solidFill>
                      <a:sysClr val="windowText" lastClr="000000"/>
                    </a:solidFill>
                  </a:rPr>
                  <a:t>L (mm)</a:t>
                </a:r>
              </a:p>
            </c:rich>
          </c:tx>
          <c:layout>
            <c:manualLayout>
              <c:xMode val="edge"/>
              <c:yMode val="edge"/>
              <c:x val="0.52859842519685041"/>
              <c:y val="0.935853333333333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64055376"/>
        <c:crosses val="autoZero"/>
        <c:crossBetween val="midCat"/>
        <c:majorUnit val="200"/>
        <c:minorUnit val="100"/>
      </c:valAx>
      <c:valAx>
        <c:axId val="464055376"/>
        <c:scaling>
          <c:orientation val="minMax"/>
          <c:max val="2.7"/>
          <c:min val="0.30000000000000004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100">
                    <a:solidFill>
                      <a:sysClr val="windowText" lastClr="000000"/>
                    </a:solidFill>
                  </a:rPr>
                  <a:t>w</a:t>
                </a:r>
                <a:r>
                  <a:rPr lang="it-IT" sz="1100" baseline="-25000">
                    <a:solidFill>
                      <a:sysClr val="windowText" lastClr="000000"/>
                    </a:solidFill>
                  </a:rPr>
                  <a:t>i </a:t>
                </a:r>
                <a:r>
                  <a:rPr lang="it-IT" sz="1100">
                    <a:solidFill>
                      <a:sysClr val="windowText" lastClr="000000"/>
                    </a:solidFill>
                  </a:rPr>
                  <a:t>/</a:t>
                </a:r>
                <a:r>
                  <a:rPr lang="it-IT" sz="1100" baseline="-25000">
                    <a:solidFill>
                      <a:sysClr val="windowText" lastClr="000000"/>
                    </a:solidFill>
                  </a:rPr>
                  <a:t> </a:t>
                </a:r>
                <a:r>
                  <a:rPr lang="it-IT" sz="1100">
                    <a:solidFill>
                      <a:sysClr val="windowText" lastClr="000000"/>
                    </a:solidFill>
                  </a:rPr>
                  <a:t>w</a:t>
                </a:r>
                <a:r>
                  <a:rPr lang="it-IT" sz="1100" baseline="-25000">
                    <a:solidFill>
                      <a:sysClr val="windowText" lastClr="000000"/>
                    </a:solidFill>
                  </a:rPr>
                  <a:t>an</a:t>
                </a:r>
              </a:p>
            </c:rich>
          </c:tx>
          <c:layout>
            <c:manualLayout>
              <c:xMode val="edge"/>
              <c:yMode val="edge"/>
              <c:x val="0"/>
              <c:y val="0.372874211669924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64058984"/>
        <c:crosses val="autoZero"/>
        <c:crossBetween val="midCat"/>
        <c:majorUnit val="0.30000000000000004"/>
        <c:minorUnit val="0.1"/>
      </c:valAx>
      <c:spPr>
        <a:noFill/>
        <a:ln>
          <a:solidFill>
            <a:schemeClr val="tx1">
              <a:alpha val="93000"/>
            </a:schemeClr>
          </a:solidFill>
        </a:ln>
        <a:effectLst/>
      </c:spPr>
    </c:plotArea>
    <c:legend>
      <c:legendPos val="tr"/>
      <c:legendEntry>
        <c:idx val="0"/>
        <c:delete val="1"/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</c:legendEntry>
      <c:layout>
        <c:manualLayout>
          <c:xMode val="edge"/>
          <c:yMode val="edge"/>
          <c:x val="0.61513657407407418"/>
          <c:y val="2.6769097222222229E-2"/>
          <c:w val="0.31307506613756608"/>
          <c:h val="0.10730401234567902"/>
        </c:manualLayout>
      </c:layout>
      <c:overlay val="0"/>
      <c:spPr>
        <a:solidFill>
          <a:schemeClr val="tx1">
            <a:lumMod val="65000"/>
            <a:lumOff val="35000"/>
            <a:alpha val="7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ln>
                <a:noFill/>
              </a:ln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 paperSize="9" orientation="landscape" horizontalDpi="-3" verticalDpi="0"/>
  </c:printSettings>
</c:chartSpace>
</file>

<file path=xl/charts/chart8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it-IT" sz="1000">
                <a:solidFill>
                  <a:sysClr val="windowText" lastClr="000000"/>
                </a:solidFill>
              </a:rPr>
              <a:t>CELLA 1 | d_t.3 | t_2 </a:t>
            </a:r>
          </a:p>
        </c:rich>
      </c:tx>
      <c:layout>
        <c:manualLayout>
          <c:xMode val="edge"/>
          <c:yMode val="edge"/>
          <c:x val="0.54718698681359057"/>
          <c:y val="0.7718976708403506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0.17310681216931215"/>
          <c:y val="2.472469135802469E-2"/>
          <c:w val="0.7591094576719577"/>
          <c:h val="0.81051180555555535"/>
        </c:manualLayout>
      </c:layout>
      <c:scatterChart>
        <c:scatterStyle val="lineMarker"/>
        <c:varyColors val="0"/>
        <c:ser>
          <c:idx val="0"/>
          <c:order val="0"/>
          <c:spPr>
            <a:ln w="9525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3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xVal>
            <c:numRef>
              <c:f>Par.analysis_base_dt!$D$114:$D$119</c:f>
              <c:numCache>
                <c:formatCode>General</c:formatCode>
                <c:ptCount val="6"/>
                <c:pt idx="0">
                  <c:v>176</c:v>
                </c:pt>
                <c:pt idx="1">
                  <c:v>352</c:v>
                </c:pt>
                <c:pt idx="2">
                  <c:v>528</c:v>
                </c:pt>
                <c:pt idx="3">
                  <c:v>704</c:v>
                </c:pt>
                <c:pt idx="4">
                  <c:v>1056</c:v>
                </c:pt>
                <c:pt idx="5">
                  <c:v>1408</c:v>
                </c:pt>
              </c:numCache>
            </c:numRef>
          </c:xVal>
          <c:yVal>
            <c:numRef>
              <c:f>Par.analysis_base_dt!$F$114:$F$119</c:f>
              <c:numCache>
                <c:formatCode>General</c:formatCode>
                <c:ptCount val="6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3B8-4CE1-AC8C-046A6DAB5893}"/>
            </c:ext>
          </c:extLst>
        </c:ser>
        <c:ser>
          <c:idx val="1"/>
          <c:order val="1"/>
          <c:tx>
            <c:v>w_fl/w_an</c:v>
          </c:tx>
          <c:spPr>
            <a:ln w="9525" cap="rnd">
              <a:solidFill>
                <a:srgbClr val="FF0000"/>
              </a:solidFill>
              <a:round/>
            </a:ln>
            <a:effectLst/>
          </c:spPr>
          <c:marker>
            <c:symbol val="triangle"/>
            <c:size val="6"/>
            <c:spPr>
              <a:solidFill>
                <a:srgbClr val="FF0000"/>
              </a:solidFill>
              <a:ln w="9525">
                <a:noFill/>
              </a:ln>
              <a:effectLst/>
            </c:spPr>
          </c:marker>
          <c:xVal>
            <c:numRef>
              <c:f>Par.analysis_base_dt!$D$114:$D$119</c:f>
              <c:numCache>
                <c:formatCode>General</c:formatCode>
                <c:ptCount val="6"/>
                <c:pt idx="0">
                  <c:v>176</c:v>
                </c:pt>
                <c:pt idx="1">
                  <c:v>352</c:v>
                </c:pt>
                <c:pt idx="2">
                  <c:v>528</c:v>
                </c:pt>
                <c:pt idx="3">
                  <c:v>704</c:v>
                </c:pt>
                <c:pt idx="4">
                  <c:v>1056</c:v>
                </c:pt>
                <c:pt idx="5">
                  <c:v>1408</c:v>
                </c:pt>
              </c:numCache>
            </c:numRef>
          </c:xVal>
          <c:yVal>
            <c:numRef>
              <c:f>Par.analysis_base_dt!$H$114:$H$119</c:f>
              <c:numCache>
                <c:formatCode>0.000</c:formatCode>
                <c:ptCount val="6"/>
                <c:pt idx="0">
                  <c:v>0.49928785284830768</c:v>
                </c:pt>
                <c:pt idx="1">
                  <c:v>0.79954383599584133</c:v>
                </c:pt>
                <c:pt idx="2">
                  <c:v>0.89974333457170486</c:v>
                </c:pt>
                <c:pt idx="3">
                  <c:v>0.94101856481556101</c:v>
                </c:pt>
                <c:pt idx="4">
                  <c:v>0.97289796381203442</c:v>
                </c:pt>
                <c:pt idx="5">
                  <c:v>0.98457217474751557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63B8-4CE1-AC8C-046A6DAB5893}"/>
            </c:ext>
          </c:extLst>
        </c:ser>
        <c:ser>
          <c:idx val="2"/>
          <c:order val="2"/>
          <c:tx>
            <c:v>w_FE/w_an</c:v>
          </c:tx>
          <c:spPr>
            <a:ln w="9525" cap="rnd">
              <a:solidFill>
                <a:srgbClr val="0070C0"/>
              </a:solidFill>
              <a:round/>
            </a:ln>
            <a:effectLst/>
          </c:spPr>
          <c:marker>
            <c:symbol val="triangle"/>
            <c:size val="7"/>
            <c:spPr>
              <a:solidFill>
                <a:srgbClr val="0070C0"/>
              </a:solidFill>
              <a:ln w="12700">
                <a:noFill/>
              </a:ln>
              <a:effectLst/>
            </c:spPr>
          </c:marker>
          <c:xVal>
            <c:numRef>
              <c:f>Par.analysis_base_dt!$D$114:$D$119</c:f>
              <c:numCache>
                <c:formatCode>General</c:formatCode>
                <c:ptCount val="6"/>
                <c:pt idx="0">
                  <c:v>176</c:v>
                </c:pt>
                <c:pt idx="1">
                  <c:v>352</c:v>
                </c:pt>
                <c:pt idx="2">
                  <c:v>528</c:v>
                </c:pt>
                <c:pt idx="3">
                  <c:v>704</c:v>
                </c:pt>
                <c:pt idx="4">
                  <c:v>1056</c:v>
                </c:pt>
                <c:pt idx="5">
                  <c:v>1408</c:v>
                </c:pt>
              </c:numCache>
            </c:numRef>
          </c:xVal>
          <c:yVal>
            <c:numRef>
              <c:f>Par.analysis_base_dt!$J$114:$J$119</c:f>
              <c:numCache>
                <c:formatCode>0.00</c:formatCode>
                <c:ptCount val="6"/>
                <c:pt idx="0">
                  <c:v>2.6286962322185454</c:v>
                </c:pt>
                <c:pt idx="1">
                  <c:v>1.7836256609750216</c:v>
                </c:pt>
                <c:pt idx="2">
                  <c:v>1.4654928343786169</c:v>
                </c:pt>
                <c:pt idx="3">
                  <c:v>1.326247665746026</c:v>
                </c:pt>
                <c:pt idx="4">
                  <c:v>1.2202195405351874</c:v>
                </c:pt>
                <c:pt idx="5">
                  <c:v>1.1573765787561536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63B8-4CE1-AC8C-046A6DAB58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4058984"/>
        <c:axId val="464055376"/>
      </c:scatterChart>
      <c:valAx>
        <c:axId val="464058984"/>
        <c:scaling>
          <c:orientation val="minMax"/>
          <c:max val="1500"/>
          <c:min val="1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100">
                    <a:solidFill>
                      <a:sysClr val="windowText" lastClr="000000"/>
                    </a:solidFill>
                  </a:rPr>
                  <a:t>L (mm)</a:t>
                </a:r>
              </a:p>
            </c:rich>
          </c:tx>
          <c:layout>
            <c:manualLayout>
              <c:xMode val="edge"/>
              <c:yMode val="edge"/>
              <c:x val="0.52859842519685041"/>
              <c:y val="0.935853333333333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64055376"/>
        <c:crosses val="autoZero"/>
        <c:crossBetween val="midCat"/>
        <c:majorUnit val="200"/>
        <c:minorUnit val="100"/>
      </c:valAx>
      <c:valAx>
        <c:axId val="464055376"/>
        <c:scaling>
          <c:orientation val="minMax"/>
          <c:max val="2.7"/>
          <c:min val="0.30000000000000004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100">
                    <a:solidFill>
                      <a:sysClr val="windowText" lastClr="000000"/>
                    </a:solidFill>
                  </a:rPr>
                  <a:t>w</a:t>
                </a:r>
                <a:r>
                  <a:rPr lang="it-IT" sz="1100" baseline="-25000">
                    <a:solidFill>
                      <a:sysClr val="windowText" lastClr="000000"/>
                    </a:solidFill>
                  </a:rPr>
                  <a:t>i </a:t>
                </a:r>
                <a:r>
                  <a:rPr lang="it-IT" sz="1100">
                    <a:solidFill>
                      <a:sysClr val="windowText" lastClr="000000"/>
                    </a:solidFill>
                  </a:rPr>
                  <a:t>/</a:t>
                </a:r>
                <a:r>
                  <a:rPr lang="it-IT" sz="1100" baseline="-25000">
                    <a:solidFill>
                      <a:sysClr val="windowText" lastClr="000000"/>
                    </a:solidFill>
                  </a:rPr>
                  <a:t> </a:t>
                </a:r>
                <a:r>
                  <a:rPr lang="it-IT" sz="1100">
                    <a:solidFill>
                      <a:sysClr val="windowText" lastClr="000000"/>
                    </a:solidFill>
                  </a:rPr>
                  <a:t>w</a:t>
                </a:r>
                <a:r>
                  <a:rPr lang="it-IT" sz="1100" baseline="-25000">
                    <a:solidFill>
                      <a:sysClr val="windowText" lastClr="000000"/>
                    </a:solidFill>
                  </a:rPr>
                  <a:t>an</a:t>
                </a:r>
              </a:p>
            </c:rich>
          </c:tx>
          <c:layout>
            <c:manualLayout>
              <c:xMode val="edge"/>
              <c:yMode val="edge"/>
              <c:x val="0"/>
              <c:y val="0.372874211669924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64058984"/>
        <c:crosses val="autoZero"/>
        <c:crossBetween val="midCat"/>
        <c:majorUnit val="0.30000000000000004"/>
        <c:minorUnit val="0.1"/>
      </c:valAx>
      <c:spPr>
        <a:noFill/>
        <a:ln>
          <a:solidFill>
            <a:schemeClr val="tx1">
              <a:alpha val="93000"/>
            </a:schemeClr>
          </a:solidFill>
        </a:ln>
        <a:effectLst/>
      </c:spPr>
    </c:plotArea>
    <c:legend>
      <c:legendPos val="tr"/>
      <c:legendEntry>
        <c:idx val="0"/>
        <c:delete val="1"/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</c:legendEntry>
      <c:layout>
        <c:manualLayout>
          <c:xMode val="edge"/>
          <c:yMode val="edge"/>
          <c:x val="0.61513657407407418"/>
          <c:y val="2.6769097222222229E-2"/>
          <c:w val="0.31307506613756608"/>
          <c:h val="0.10730401234567902"/>
        </c:manualLayout>
      </c:layout>
      <c:overlay val="0"/>
      <c:spPr>
        <a:solidFill>
          <a:schemeClr val="tx1">
            <a:lumMod val="65000"/>
            <a:lumOff val="35000"/>
            <a:alpha val="7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ln>
                <a:noFill/>
              </a:ln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 paperSize="9" orientation="landscape" horizontalDpi="-3" verticalDpi="0"/>
  </c:printSettings>
</c:chartSpace>
</file>

<file path=xl/charts/chart8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it-IT" sz="1000">
                <a:solidFill>
                  <a:sysClr val="windowText" lastClr="000000"/>
                </a:solidFill>
              </a:rPr>
              <a:t>CELLA 1 | d_t.3 | t_3 </a:t>
            </a:r>
          </a:p>
        </c:rich>
      </c:tx>
      <c:layout>
        <c:manualLayout>
          <c:xMode val="edge"/>
          <c:yMode val="edge"/>
          <c:x val="0.54718698681359057"/>
          <c:y val="0.7718976708403506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0.17310681216931215"/>
          <c:y val="2.472469135802469E-2"/>
          <c:w val="0.7591094576719577"/>
          <c:h val="0.81051180555555535"/>
        </c:manualLayout>
      </c:layout>
      <c:scatterChart>
        <c:scatterStyle val="lineMarker"/>
        <c:varyColors val="0"/>
        <c:ser>
          <c:idx val="0"/>
          <c:order val="0"/>
          <c:spPr>
            <a:ln w="9525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3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xVal>
            <c:numRef>
              <c:f>Par.analysis_base_dt!$D$125:$D$130</c:f>
              <c:numCache>
                <c:formatCode>General</c:formatCode>
                <c:ptCount val="6"/>
                <c:pt idx="0">
                  <c:v>176</c:v>
                </c:pt>
                <c:pt idx="1">
                  <c:v>352</c:v>
                </c:pt>
                <c:pt idx="2">
                  <c:v>528</c:v>
                </c:pt>
                <c:pt idx="3">
                  <c:v>704</c:v>
                </c:pt>
                <c:pt idx="4">
                  <c:v>1056</c:v>
                </c:pt>
                <c:pt idx="5">
                  <c:v>1408</c:v>
                </c:pt>
              </c:numCache>
            </c:numRef>
          </c:xVal>
          <c:yVal>
            <c:numRef>
              <c:f>Par.analysis_base_dt!$F$125:$F$130</c:f>
              <c:numCache>
                <c:formatCode>General</c:formatCode>
                <c:ptCount val="6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E23-4A1E-A362-E353D50C68DF}"/>
            </c:ext>
          </c:extLst>
        </c:ser>
        <c:ser>
          <c:idx val="1"/>
          <c:order val="1"/>
          <c:tx>
            <c:v>w_fl/w_an</c:v>
          </c:tx>
          <c:spPr>
            <a:ln w="9525" cap="rnd">
              <a:solidFill>
                <a:srgbClr val="FF0000"/>
              </a:solidFill>
              <a:round/>
            </a:ln>
            <a:effectLst/>
          </c:spPr>
          <c:marker>
            <c:symbol val="triangle"/>
            <c:size val="6"/>
            <c:spPr>
              <a:solidFill>
                <a:srgbClr val="FF0000"/>
              </a:solidFill>
              <a:ln w="9525">
                <a:noFill/>
              </a:ln>
              <a:effectLst/>
            </c:spPr>
          </c:marker>
          <c:xVal>
            <c:numRef>
              <c:f>Par.analysis_base_dt!$D$125:$D$130</c:f>
              <c:numCache>
                <c:formatCode>General</c:formatCode>
                <c:ptCount val="6"/>
                <c:pt idx="0">
                  <c:v>176</c:v>
                </c:pt>
                <c:pt idx="1">
                  <c:v>352</c:v>
                </c:pt>
                <c:pt idx="2">
                  <c:v>528</c:v>
                </c:pt>
                <c:pt idx="3">
                  <c:v>704</c:v>
                </c:pt>
                <c:pt idx="4">
                  <c:v>1056</c:v>
                </c:pt>
                <c:pt idx="5">
                  <c:v>1408</c:v>
                </c:pt>
              </c:numCache>
            </c:numRef>
          </c:xVal>
          <c:yVal>
            <c:numRef>
              <c:f>Par.analysis_base_dt!$H$125:$H$130</c:f>
              <c:numCache>
                <c:formatCode>0.000</c:formatCode>
                <c:ptCount val="6"/>
                <c:pt idx="0">
                  <c:v>0.39931653342588502</c:v>
                </c:pt>
                <c:pt idx="1">
                  <c:v>0.72670735193462399</c:v>
                </c:pt>
                <c:pt idx="2">
                  <c:v>0.85679369515365822</c:v>
                </c:pt>
                <c:pt idx="3">
                  <c:v>0.91406221419501688</c:v>
                </c:pt>
                <c:pt idx="4">
                  <c:v>0.9598904706756668</c:v>
                </c:pt>
                <c:pt idx="5">
                  <c:v>0.97703540896997632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6E23-4A1E-A362-E353D50C68DF}"/>
            </c:ext>
          </c:extLst>
        </c:ser>
        <c:ser>
          <c:idx val="2"/>
          <c:order val="2"/>
          <c:tx>
            <c:v>w_FE/w_an</c:v>
          </c:tx>
          <c:spPr>
            <a:ln w="9525" cap="rnd">
              <a:solidFill>
                <a:srgbClr val="0070C0"/>
              </a:solidFill>
              <a:round/>
            </a:ln>
            <a:effectLst/>
          </c:spPr>
          <c:marker>
            <c:symbol val="triangle"/>
            <c:size val="7"/>
            <c:spPr>
              <a:solidFill>
                <a:srgbClr val="0070C0"/>
              </a:solidFill>
              <a:ln w="12700">
                <a:noFill/>
              </a:ln>
              <a:effectLst/>
            </c:spPr>
          </c:marker>
          <c:xVal>
            <c:numRef>
              <c:f>Par.analysis_base_dt!$D$125:$D$130</c:f>
              <c:numCache>
                <c:formatCode>General</c:formatCode>
                <c:ptCount val="6"/>
                <c:pt idx="0">
                  <c:v>176</c:v>
                </c:pt>
                <c:pt idx="1">
                  <c:v>352</c:v>
                </c:pt>
                <c:pt idx="2">
                  <c:v>528</c:v>
                </c:pt>
                <c:pt idx="3">
                  <c:v>704</c:v>
                </c:pt>
                <c:pt idx="4">
                  <c:v>1056</c:v>
                </c:pt>
                <c:pt idx="5">
                  <c:v>1408</c:v>
                </c:pt>
              </c:numCache>
            </c:numRef>
          </c:xVal>
          <c:yVal>
            <c:numRef>
              <c:f>Par.analysis_base_dt!$J$125:$J$130</c:f>
              <c:numCache>
                <c:formatCode>0.00</c:formatCode>
                <c:ptCount val="6"/>
                <c:pt idx="0">
                  <c:v>2.5506550604587916</c:v>
                </c:pt>
                <c:pt idx="1">
                  <c:v>1.8989512722741255</c:v>
                </c:pt>
                <c:pt idx="2">
                  <c:v>1.5533947232777388</c:v>
                </c:pt>
                <c:pt idx="3">
                  <c:v>1.3850134999405099</c:v>
                </c:pt>
                <c:pt idx="4">
                  <c:v>1.2487206804941107</c:v>
                </c:pt>
                <c:pt idx="5">
                  <c:v>1.1722674672410069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6E23-4A1E-A362-E353D50C68D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4058984"/>
        <c:axId val="464055376"/>
      </c:scatterChart>
      <c:valAx>
        <c:axId val="464058984"/>
        <c:scaling>
          <c:orientation val="minMax"/>
          <c:max val="1500"/>
          <c:min val="1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100">
                    <a:solidFill>
                      <a:sysClr val="windowText" lastClr="000000"/>
                    </a:solidFill>
                  </a:rPr>
                  <a:t>L (mm)</a:t>
                </a:r>
              </a:p>
            </c:rich>
          </c:tx>
          <c:layout>
            <c:manualLayout>
              <c:xMode val="edge"/>
              <c:yMode val="edge"/>
              <c:x val="0.52859842519685041"/>
              <c:y val="0.935853333333333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64055376"/>
        <c:crosses val="autoZero"/>
        <c:crossBetween val="midCat"/>
        <c:majorUnit val="200"/>
        <c:minorUnit val="100"/>
      </c:valAx>
      <c:valAx>
        <c:axId val="464055376"/>
        <c:scaling>
          <c:orientation val="minMax"/>
          <c:max val="2.7"/>
          <c:min val="0.30000000000000004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100">
                    <a:solidFill>
                      <a:sysClr val="windowText" lastClr="000000"/>
                    </a:solidFill>
                  </a:rPr>
                  <a:t>w</a:t>
                </a:r>
                <a:r>
                  <a:rPr lang="it-IT" sz="1100" baseline="-25000">
                    <a:solidFill>
                      <a:sysClr val="windowText" lastClr="000000"/>
                    </a:solidFill>
                  </a:rPr>
                  <a:t>i </a:t>
                </a:r>
                <a:r>
                  <a:rPr lang="it-IT" sz="1100">
                    <a:solidFill>
                      <a:sysClr val="windowText" lastClr="000000"/>
                    </a:solidFill>
                  </a:rPr>
                  <a:t>/</a:t>
                </a:r>
                <a:r>
                  <a:rPr lang="it-IT" sz="1100" baseline="-25000">
                    <a:solidFill>
                      <a:sysClr val="windowText" lastClr="000000"/>
                    </a:solidFill>
                  </a:rPr>
                  <a:t> </a:t>
                </a:r>
                <a:r>
                  <a:rPr lang="it-IT" sz="1100">
                    <a:solidFill>
                      <a:sysClr val="windowText" lastClr="000000"/>
                    </a:solidFill>
                  </a:rPr>
                  <a:t>w</a:t>
                </a:r>
                <a:r>
                  <a:rPr lang="it-IT" sz="1100" baseline="-25000">
                    <a:solidFill>
                      <a:sysClr val="windowText" lastClr="000000"/>
                    </a:solidFill>
                  </a:rPr>
                  <a:t>an</a:t>
                </a:r>
              </a:p>
            </c:rich>
          </c:tx>
          <c:layout>
            <c:manualLayout>
              <c:xMode val="edge"/>
              <c:yMode val="edge"/>
              <c:x val="0"/>
              <c:y val="0.372874211669924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64058984"/>
        <c:crosses val="autoZero"/>
        <c:crossBetween val="midCat"/>
        <c:majorUnit val="0.30000000000000004"/>
        <c:minorUnit val="0.1"/>
      </c:valAx>
      <c:spPr>
        <a:noFill/>
        <a:ln>
          <a:solidFill>
            <a:schemeClr val="tx1">
              <a:alpha val="93000"/>
            </a:schemeClr>
          </a:solidFill>
        </a:ln>
        <a:effectLst/>
      </c:spPr>
    </c:plotArea>
    <c:legend>
      <c:legendPos val="tr"/>
      <c:legendEntry>
        <c:idx val="0"/>
        <c:delete val="1"/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</c:legendEntry>
      <c:layout>
        <c:manualLayout>
          <c:xMode val="edge"/>
          <c:yMode val="edge"/>
          <c:x val="0.61513657407407418"/>
          <c:y val="2.6769097222222229E-2"/>
          <c:w val="0.31307506613756608"/>
          <c:h val="0.10730401234567902"/>
        </c:manualLayout>
      </c:layout>
      <c:overlay val="0"/>
      <c:spPr>
        <a:solidFill>
          <a:schemeClr val="tx1">
            <a:lumMod val="65000"/>
            <a:lumOff val="35000"/>
            <a:alpha val="7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ln>
                <a:noFill/>
              </a:ln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 paperSize="9" orientation="landscape" horizontalDpi="-3" verticalDpi="0"/>
  </c:printSettings>
</c:chartSpace>
</file>

<file path=xl/charts/chart8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it-IT" sz="1000">
                <a:solidFill>
                  <a:sysClr val="windowText" lastClr="000000"/>
                </a:solidFill>
              </a:rPr>
              <a:t>CELLA 1 | d_t.3 | t_4 </a:t>
            </a:r>
          </a:p>
        </c:rich>
      </c:tx>
      <c:layout>
        <c:manualLayout>
          <c:xMode val="edge"/>
          <c:yMode val="edge"/>
          <c:x val="0.54718698681359057"/>
          <c:y val="0.7718976708403506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0.17310681216931215"/>
          <c:y val="2.472469135802469E-2"/>
          <c:w val="0.7591094576719577"/>
          <c:h val="0.81051180555555535"/>
        </c:manualLayout>
      </c:layout>
      <c:scatterChart>
        <c:scatterStyle val="lineMarker"/>
        <c:varyColors val="0"/>
        <c:ser>
          <c:idx val="0"/>
          <c:order val="0"/>
          <c:spPr>
            <a:ln w="9525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3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xVal>
            <c:numRef>
              <c:f>Par.analysis_base_dt!$D$136:$D$141</c:f>
              <c:numCache>
                <c:formatCode>General</c:formatCode>
                <c:ptCount val="6"/>
                <c:pt idx="0">
                  <c:v>176</c:v>
                </c:pt>
                <c:pt idx="1">
                  <c:v>352</c:v>
                </c:pt>
                <c:pt idx="2">
                  <c:v>528</c:v>
                </c:pt>
                <c:pt idx="3">
                  <c:v>704</c:v>
                </c:pt>
                <c:pt idx="4">
                  <c:v>1056</c:v>
                </c:pt>
                <c:pt idx="5">
                  <c:v>1408</c:v>
                </c:pt>
              </c:numCache>
            </c:numRef>
          </c:xVal>
          <c:yVal>
            <c:numRef>
              <c:f>Par.analysis_base_dt!$F$136:$F$141</c:f>
              <c:numCache>
                <c:formatCode>General</c:formatCode>
                <c:ptCount val="6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97F-4978-A419-7C0F76BE5038}"/>
            </c:ext>
          </c:extLst>
        </c:ser>
        <c:ser>
          <c:idx val="1"/>
          <c:order val="1"/>
          <c:tx>
            <c:v>w_fl/w_an</c:v>
          </c:tx>
          <c:spPr>
            <a:ln w="9525" cap="rnd">
              <a:solidFill>
                <a:srgbClr val="FF0000"/>
              </a:solidFill>
              <a:round/>
            </a:ln>
            <a:effectLst/>
          </c:spPr>
          <c:marker>
            <c:symbol val="triangle"/>
            <c:size val="6"/>
            <c:spPr>
              <a:solidFill>
                <a:srgbClr val="FF0000"/>
              </a:solidFill>
              <a:ln w="9525">
                <a:noFill/>
              </a:ln>
              <a:effectLst/>
            </c:spPr>
          </c:marker>
          <c:xVal>
            <c:numRef>
              <c:f>Par.analysis_base_dt!$D$136:$D$141</c:f>
              <c:numCache>
                <c:formatCode>General</c:formatCode>
                <c:ptCount val="6"/>
                <c:pt idx="0">
                  <c:v>176</c:v>
                </c:pt>
                <c:pt idx="1">
                  <c:v>352</c:v>
                </c:pt>
                <c:pt idx="2">
                  <c:v>528</c:v>
                </c:pt>
                <c:pt idx="3">
                  <c:v>704</c:v>
                </c:pt>
                <c:pt idx="4">
                  <c:v>1056</c:v>
                </c:pt>
                <c:pt idx="5">
                  <c:v>1408</c:v>
                </c:pt>
              </c:numCache>
            </c:numRef>
          </c:xVal>
          <c:yVal>
            <c:numRef>
              <c:f>Par.analysis_base_dt!$H$136:$H$141</c:f>
              <c:numCache>
                <c:formatCode>0.000</c:formatCode>
                <c:ptCount val="6"/>
                <c:pt idx="0">
                  <c:v>0.33270061403577056</c:v>
                </c:pt>
                <c:pt idx="1">
                  <c:v>0.66603334629807576</c:v>
                </c:pt>
                <c:pt idx="2">
                  <c:v>0.81775767677032274</c:v>
                </c:pt>
                <c:pt idx="3">
                  <c:v>0.8886072347922388</c:v>
                </c:pt>
                <c:pt idx="4">
                  <c:v>0.94722620492788945</c:v>
                </c:pt>
                <c:pt idx="5">
                  <c:v>0.96961315246871749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97F-4978-A419-7C0F76BE5038}"/>
            </c:ext>
          </c:extLst>
        </c:ser>
        <c:ser>
          <c:idx val="2"/>
          <c:order val="2"/>
          <c:tx>
            <c:v>w_FE/w_an</c:v>
          </c:tx>
          <c:spPr>
            <a:ln w="9525" cap="rnd">
              <a:solidFill>
                <a:srgbClr val="0070C0"/>
              </a:solidFill>
              <a:round/>
            </a:ln>
            <a:effectLst/>
          </c:spPr>
          <c:marker>
            <c:symbol val="triangle"/>
            <c:size val="7"/>
            <c:spPr>
              <a:solidFill>
                <a:srgbClr val="0070C0"/>
              </a:solidFill>
              <a:ln w="12700">
                <a:noFill/>
              </a:ln>
              <a:effectLst/>
            </c:spPr>
          </c:marker>
          <c:xVal>
            <c:numRef>
              <c:f>Par.analysis_base_dt!$D$136:$D$141</c:f>
              <c:numCache>
                <c:formatCode>General</c:formatCode>
                <c:ptCount val="6"/>
                <c:pt idx="0">
                  <c:v>176</c:v>
                </c:pt>
                <c:pt idx="1">
                  <c:v>352</c:v>
                </c:pt>
                <c:pt idx="2">
                  <c:v>528</c:v>
                </c:pt>
                <c:pt idx="3">
                  <c:v>704</c:v>
                </c:pt>
                <c:pt idx="4">
                  <c:v>1056</c:v>
                </c:pt>
                <c:pt idx="5">
                  <c:v>1408</c:v>
                </c:pt>
              </c:numCache>
            </c:numRef>
          </c:xVal>
          <c:yVal>
            <c:numRef>
              <c:f>Par.analysis_base_dt!$J$136:$J$141</c:f>
              <c:numCache>
                <c:formatCode>0.00</c:formatCode>
                <c:ptCount val="6"/>
                <c:pt idx="0">
                  <c:v>2.2925778850618697</c:v>
                </c:pt>
                <c:pt idx="1">
                  <c:v>1.9402289118822065</c:v>
                </c:pt>
                <c:pt idx="2">
                  <c:v>1.608664474525819</c:v>
                </c:pt>
                <c:pt idx="3">
                  <c:v>1.4286812381173888</c:v>
                </c:pt>
                <c:pt idx="4">
                  <c:v>1.2712070210512112</c:v>
                </c:pt>
                <c:pt idx="5">
                  <c:v>1.1838529800461732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297F-4978-A419-7C0F76BE503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4058984"/>
        <c:axId val="464055376"/>
      </c:scatterChart>
      <c:valAx>
        <c:axId val="464058984"/>
        <c:scaling>
          <c:orientation val="minMax"/>
          <c:max val="1500"/>
          <c:min val="1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100">
                    <a:solidFill>
                      <a:sysClr val="windowText" lastClr="000000"/>
                    </a:solidFill>
                  </a:rPr>
                  <a:t>L (mm)</a:t>
                </a:r>
              </a:p>
            </c:rich>
          </c:tx>
          <c:layout>
            <c:manualLayout>
              <c:xMode val="edge"/>
              <c:yMode val="edge"/>
              <c:x val="0.52859842519685041"/>
              <c:y val="0.935853333333333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64055376"/>
        <c:crosses val="autoZero"/>
        <c:crossBetween val="midCat"/>
        <c:majorUnit val="200"/>
        <c:minorUnit val="100"/>
      </c:valAx>
      <c:valAx>
        <c:axId val="464055376"/>
        <c:scaling>
          <c:orientation val="minMax"/>
          <c:max val="2.7"/>
          <c:min val="0.30000000000000004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100">
                    <a:solidFill>
                      <a:sysClr val="windowText" lastClr="000000"/>
                    </a:solidFill>
                  </a:rPr>
                  <a:t>w</a:t>
                </a:r>
                <a:r>
                  <a:rPr lang="it-IT" sz="1100" baseline="-25000">
                    <a:solidFill>
                      <a:sysClr val="windowText" lastClr="000000"/>
                    </a:solidFill>
                  </a:rPr>
                  <a:t>i </a:t>
                </a:r>
                <a:r>
                  <a:rPr lang="it-IT" sz="1100">
                    <a:solidFill>
                      <a:sysClr val="windowText" lastClr="000000"/>
                    </a:solidFill>
                  </a:rPr>
                  <a:t>/</a:t>
                </a:r>
                <a:r>
                  <a:rPr lang="it-IT" sz="1100" baseline="-25000">
                    <a:solidFill>
                      <a:sysClr val="windowText" lastClr="000000"/>
                    </a:solidFill>
                  </a:rPr>
                  <a:t> </a:t>
                </a:r>
                <a:r>
                  <a:rPr lang="it-IT" sz="1100">
                    <a:solidFill>
                      <a:sysClr val="windowText" lastClr="000000"/>
                    </a:solidFill>
                  </a:rPr>
                  <a:t>w</a:t>
                </a:r>
                <a:r>
                  <a:rPr lang="it-IT" sz="1100" baseline="-25000">
                    <a:solidFill>
                      <a:sysClr val="windowText" lastClr="000000"/>
                    </a:solidFill>
                  </a:rPr>
                  <a:t>an</a:t>
                </a:r>
              </a:p>
            </c:rich>
          </c:tx>
          <c:layout>
            <c:manualLayout>
              <c:xMode val="edge"/>
              <c:yMode val="edge"/>
              <c:x val="0"/>
              <c:y val="0.372874211669924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64058984"/>
        <c:crosses val="autoZero"/>
        <c:crossBetween val="midCat"/>
        <c:majorUnit val="0.30000000000000004"/>
        <c:minorUnit val="0.1"/>
      </c:valAx>
      <c:spPr>
        <a:noFill/>
        <a:ln>
          <a:solidFill>
            <a:schemeClr val="tx1">
              <a:alpha val="93000"/>
            </a:schemeClr>
          </a:solidFill>
        </a:ln>
        <a:effectLst/>
      </c:spPr>
    </c:plotArea>
    <c:legend>
      <c:legendPos val="tr"/>
      <c:legendEntry>
        <c:idx val="0"/>
        <c:delete val="1"/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</c:legendEntry>
      <c:layout>
        <c:manualLayout>
          <c:xMode val="edge"/>
          <c:yMode val="edge"/>
          <c:x val="0.61513657407407418"/>
          <c:y val="2.6769097222222229E-2"/>
          <c:w val="0.31307506613756608"/>
          <c:h val="0.10730401234567902"/>
        </c:manualLayout>
      </c:layout>
      <c:overlay val="0"/>
      <c:spPr>
        <a:solidFill>
          <a:schemeClr val="tx1">
            <a:lumMod val="65000"/>
            <a:lumOff val="35000"/>
            <a:alpha val="7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ln>
                <a:noFill/>
              </a:ln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 paperSize="9" orientation="landscape" horizontalDpi="-3" verticalDpi="0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 sz="1400" b="0" i="0" u="none" strike="noStrike" baseline="0">
                <a:effectLst/>
              </a:rPr>
              <a:t>1L_d</a:t>
            </a:r>
            <a:r>
              <a:rPr lang="it-IT" sz="1400" b="0" i="0" u="none" strike="noStrike" baseline="-25000">
                <a:effectLst/>
              </a:rPr>
              <a:t>t</a:t>
            </a:r>
            <a:r>
              <a:rPr lang="it-IT" sz="1400" b="0" i="0" u="none" strike="noStrike" baseline="0">
                <a:effectLst/>
              </a:rPr>
              <a:t>=3,0mm | </a:t>
            </a:r>
            <a:r>
              <a:rPr lang="it-IT"/>
              <a:t>T.eqv. vicino nodo centrale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t_1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numRef>
              <c:f>Convergenza!$G$20:$G$23</c:f>
              <c:numCache>
                <c:formatCode>General</c:formatCode>
                <c:ptCount val="4"/>
                <c:pt idx="0">
                  <c:v>2</c:v>
                </c:pt>
                <c:pt idx="1">
                  <c:v>6</c:v>
                </c:pt>
                <c:pt idx="2">
                  <c:v>12</c:v>
                </c:pt>
                <c:pt idx="3">
                  <c:v>20</c:v>
                </c:pt>
              </c:numCache>
            </c:numRef>
          </c:cat>
          <c:val>
            <c:numRef>
              <c:f>Convergenza!$J$20:$J$23</c:f>
              <c:numCache>
                <c:formatCode>0.00</c:formatCode>
                <c:ptCount val="4"/>
                <c:pt idx="0">
                  <c:v>17.68</c:v>
                </c:pt>
                <c:pt idx="1">
                  <c:v>26.76</c:v>
                </c:pt>
                <c:pt idx="2">
                  <c:v>28.87</c:v>
                </c:pt>
                <c:pt idx="3">
                  <c:v>29.84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C3C-49D1-949A-4473CADC43C2}"/>
            </c:ext>
          </c:extLst>
        </c:ser>
        <c:ser>
          <c:idx val="1"/>
          <c:order val="1"/>
          <c:tx>
            <c:v>t_2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val>
            <c:numRef>
              <c:f>Convergenza!$J$24:$J$27</c:f>
              <c:numCache>
                <c:formatCode>0.00</c:formatCode>
                <c:ptCount val="4"/>
                <c:pt idx="0">
                  <c:v>13.69</c:v>
                </c:pt>
                <c:pt idx="1">
                  <c:v>18.579999999999998</c:v>
                </c:pt>
                <c:pt idx="2">
                  <c:v>19.670000000000002</c:v>
                </c:pt>
                <c:pt idx="3">
                  <c:v>20.21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C3C-49D1-949A-4473CADC43C2}"/>
            </c:ext>
          </c:extLst>
        </c:ser>
        <c:ser>
          <c:idx val="2"/>
          <c:order val="2"/>
          <c:tx>
            <c:v>t_3</c:v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val>
            <c:numRef>
              <c:f>Convergenza!$J$28:$J$31</c:f>
              <c:numCache>
                <c:formatCode>0.00</c:formatCode>
                <c:ptCount val="4"/>
                <c:pt idx="0">
                  <c:v>11.63</c:v>
                </c:pt>
                <c:pt idx="1">
                  <c:v>13.92</c:v>
                </c:pt>
                <c:pt idx="2">
                  <c:v>14.4</c:v>
                </c:pt>
                <c:pt idx="3">
                  <c:v>14.67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6C3C-49D1-949A-4473CADC43C2}"/>
            </c:ext>
          </c:extLst>
        </c:ser>
        <c:ser>
          <c:idx val="3"/>
          <c:order val="3"/>
          <c:tx>
            <c:v>t_4</c:v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val>
            <c:numRef>
              <c:f>Convergenza!$J$32:$J$35</c:f>
              <c:numCache>
                <c:formatCode>0.00</c:formatCode>
                <c:ptCount val="4"/>
                <c:pt idx="0">
                  <c:v>10.050000000000001</c:v>
                </c:pt>
                <c:pt idx="1">
                  <c:v>11.36</c:v>
                </c:pt>
                <c:pt idx="2">
                  <c:v>11.61</c:v>
                </c:pt>
                <c:pt idx="3">
                  <c:v>11.78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6C3C-49D1-949A-4473CADC43C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4321176"/>
        <c:axId val="294315928"/>
      </c:lineChart>
      <c:dateAx>
        <c:axId val="29432117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000" b="0" i="0" u="none" strike="noStrike" baseline="0">
                    <a:effectLst/>
                  </a:rPr>
                  <a:t>NDIV</a:t>
                </a:r>
                <a:endParaRPr lang="it-IT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@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94315928"/>
        <c:crosses val="autoZero"/>
        <c:auto val="0"/>
        <c:lblOffset val="100"/>
        <c:baseTimeUnit val="days"/>
        <c:majorUnit val="2"/>
        <c:majorTimeUnit val="days"/>
      </c:dateAx>
      <c:valAx>
        <c:axId val="294315928"/>
        <c:scaling>
          <c:orientation val="minMax"/>
          <c:min val="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l-GR"/>
                  <a:t>σ</a:t>
                </a:r>
                <a:r>
                  <a:rPr lang="it-IT" baseline="-25000"/>
                  <a:t>eq</a:t>
                </a:r>
                <a:r>
                  <a:rPr lang="it-IT" baseline="0"/>
                  <a:t> (MPa)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9432117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9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it-IT" sz="1000">
                <a:solidFill>
                  <a:sysClr val="windowText" lastClr="000000"/>
                </a:solidFill>
              </a:rPr>
              <a:t>CELLA 1 | d_t.3 | t_1 </a:t>
            </a:r>
          </a:p>
        </c:rich>
      </c:tx>
      <c:layout>
        <c:manualLayout>
          <c:xMode val="edge"/>
          <c:yMode val="edge"/>
          <c:x val="0.54718698681359057"/>
          <c:y val="0.7718976708403506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0.17310681216931215"/>
          <c:y val="2.472469135802469E-2"/>
          <c:w val="0.7591094576719577"/>
          <c:h val="0.81051180555555535"/>
        </c:manualLayout>
      </c:layout>
      <c:scatterChart>
        <c:scatterStyle val="lineMarker"/>
        <c:varyColors val="0"/>
        <c:ser>
          <c:idx val="0"/>
          <c:order val="0"/>
          <c:spPr>
            <a:ln w="9525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3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xVal>
            <c:numRef>
              <c:f>Par.analysis_base_dt!$D$103:$D$108</c:f>
              <c:numCache>
                <c:formatCode>General</c:formatCode>
                <c:ptCount val="6"/>
                <c:pt idx="0">
                  <c:v>176</c:v>
                </c:pt>
                <c:pt idx="1">
                  <c:v>352</c:v>
                </c:pt>
                <c:pt idx="2">
                  <c:v>528</c:v>
                </c:pt>
                <c:pt idx="3">
                  <c:v>704</c:v>
                </c:pt>
                <c:pt idx="4">
                  <c:v>1056</c:v>
                </c:pt>
                <c:pt idx="5">
                  <c:v>1408</c:v>
                </c:pt>
              </c:numCache>
            </c:numRef>
          </c:xVal>
          <c:yVal>
            <c:numRef>
              <c:f>Par.analysis_base_dt!$F$103:$F$108</c:f>
              <c:numCache>
                <c:formatCode>General</c:formatCode>
                <c:ptCount val="6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624-431B-A1B3-4298DC95AB4E}"/>
            </c:ext>
          </c:extLst>
        </c:ser>
        <c:ser>
          <c:idx val="1"/>
          <c:order val="1"/>
          <c:tx>
            <c:v>w_fl/w_an</c:v>
          </c:tx>
          <c:spPr>
            <a:ln w="9525" cap="rnd">
              <a:solidFill>
                <a:srgbClr val="FF0000"/>
              </a:solidFill>
              <a:round/>
            </a:ln>
            <a:effectLst/>
          </c:spPr>
          <c:marker>
            <c:symbol val="triangle"/>
            <c:size val="6"/>
            <c:spPr>
              <a:solidFill>
                <a:srgbClr val="FF0000"/>
              </a:solidFill>
              <a:ln w="9525">
                <a:noFill/>
              </a:ln>
              <a:effectLst/>
            </c:spPr>
          </c:marker>
          <c:xVal>
            <c:numRef>
              <c:f>Par.analysis_base_dt!$D$103:$D$108</c:f>
              <c:numCache>
                <c:formatCode>General</c:formatCode>
                <c:ptCount val="6"/>
                <c:pt idx="0">
                  <c:v>176</c:v>
                </c:pt>
                <c:pt idx="1">
                  <c:v>352</c:v>
                </c:pt>
                <c:pt idx="2">
                  <c:v>528</c:v>
                </c:pt>
                <c:pt idx="3">
                  <c:v>704</c:v>
                </c:pt>
                <c:pt idx="4">
                  <c:v>1056</c:v>
                </c:pt>
                <c:pt idx="5">
                  <c:v>1408</c:v>
                </c:pt>
              </c:numCache>
            </c:numRef>
          </c:xVal>
          <c:yVal>
            <c:numRef>
              <c:f>Par.analysis_base_dt!$H$103:$H$108</c:f>
              <c:numCache>
                <c:formatCode>0.000</c:formatCode>
                <c:ptCount val="6"/>
                <c:pt idx="0">
                  <c:v>0.58754515109418859</c:v>
                </c:pt>
                <c:pt idx="1">
                  <c:v>0.85070239780795831</c:v>
                </c:pt>
                <c:pt idx="2">
                  <c:v>0.92764408538314325</c:v>
                </c:pt>
                <c:pt idx="3">
                  <c:v>0.9579692858176011</c:v>
                </c:pt>
                <c:pt idx="4">
                  <c:v>0.9808730609702998</c:v>
                </c:pt>
                <c:pt idx="5">
                  <c:v>0.98915030616912103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624-431B-A1B3-4298DC95AB4E}"/>
            </c:ext>
          </c:extLst>
        </c:ser>
        <c:ser>
          <c:idx val="2"/>
          <c:order val="2"/>
          <c:tx>
            <c:v>w_FE/w_an</c:v>
          </c:tx>
          <c:spPr>
            <a:ln w="9525" cap="rnd">
              <a:solidFill>
                <a:srgbClr val="0070C0"/>
              </a:solidFill>
              <a:round/>
            </a:ln>
            <a:effectLst/>
          </c:spPr>
          <c:marker>
            <c:symbol val="triangle"/>
            <c:size val="7"/>
            <c:spPr>
              <a:solidFill>
                <a:srgbClr val="0070C0"/>
              </a:solidFill>
              <a:ln w="12700">
                <a:noFill/>
              </a:ln>
              <a:effectLst/>
            </c:spPr>
          </c:marker>
          <c:xVal>
            <c:numRef>
              <c:f>Par.analysis_base_dt!$D$103:$D$108</c:f>
              <c:numCache>
                <c:formatCode>General</c:formatCode>
                <c:ptCount val="6"/>
                <c:pt idx="0">
                  <c:v>176</c:v>
                </c:pt>
                <c:pt idx="1">
                  <c:v>352</c:v>
                </c:pt>
                <c:pt idx="2">
                  <c:v>528</c:v>
                </c:pt>
                <c:pt idx="3">
                  <c:v>704</c:v>
                </c:pt>
                <c:pt idx="4">
                  <c:v>1056</c:v>
                </c:pt>
                <c:pt idx="5">
                  <c:v>1408</c:v>
                </c:pt>
              </c:numCache>
            </c:numRef>
          </c:xVal>
          <c:yVal>
            <c:numRef>
              <c:f>Par.analysis_base_dt!$J$103:$J$108</c:f>
              <c:numCache>
                <c:formatCode>0.00</c:formatCode>
                <c:ptCount val="6"/>
                <c:pt idx="0">
                  <c:v>2.5315523047289057</c:v>
                </c:pt>
                <c:pt idx="1">
                  <c:v>1.6684560370217483</c:v>
                </c:pt>
                <c:pt idx="2">
                  <c:v>1.3937598514582377</c:v>
                </c:pt>
                <c:pt idx="3">
                  <c:v>1.2825727565306404</c:v>
                </c:pt>
                <c:pt idx="4">
                  <c:v>1.1994400775030936</c:v>
                </c:pt>
                <c:pt idx="5">
                  <c:v>1.1470523536731867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7624-431B-A1B3-4298DC95AB4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4058984"/>
        <c:axId val="464055376"/>
      </c:scatterChart>
      <c:valAx>
        <c:axId val="464058984"/>
        <c:scaling>
          <c:orientation val="minMax"/>
          <c:max val="1500"/>
          <c:min val="1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100">
                    <a:solidFill>
                      <a:sysClr val="windowText" lastClr="000000"/>
                    </a:solidFill>
                  </a:rPr>
                  <a:t>L (mm)</a:t>
                </a:r>
              </a:p>
            </c:rich>
          </c:tx>
          <c:layout>
            <c:manualLayout>
              <c:xMode val="edge"/>
              <c:yMode val="edge"/>
              <c:x val="0.52859842519685041"/>
              <c:y val="0.935853333333333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64055376"/>
        <c:crosses val="autoZero"/>
        <c:crossBetween val="midCat"/>
        <c:majorUnit val="200"/>
        <c:minorUnit val="100"/>
      </c:valAx>
      <c:valAx>
        <c:axId val="464055376"/>
        <c:scaling>
          <c:orientation val="minMax"/>
          <c:max val="3"/>
          <c:min val="0.30000000000000004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100">
                    <a:solidFill>
                      <a:sysClr val="windowText" lastClr="000000"/>
                    </a:solidFill>
                  </a:rPr>
                  <a:t>w</a:t>
                </a:r>
                <a:r>
                  <a:rPr lang="it-IT" sz="1100" baseline="-25000">
                    <a:solidFill>
                      <a:sysClr val="windowText" lastClr="000000"/>
                    </a:solidFill>
                  </a:rPr>
                  <a:t>i </a:t>
                </a:r>
                <a:r>
                  <a:rPr lang="it-IT" sz="1100">
                    <a:solidFill>
                      <a:sysClr val="windowText" lastClr="000000"/>
                    </a:solidFill>
                  </a:rPr>
                  <a:t>/</a:t>
                </a:r>
                <a:r>
                  <a:rPr lang="it-IT" sz="1100" baseline="-25000">
                    <a:solidFill>
                      <a:sysClr val="windowText" lastClr="000000"/>
                    </a:solidFill>
                  </a:rPr>
                  <a:t> </a:t>
                </a:r>
                <a:r>
                  <a:rPr lang="it-IT" sz="1100">
                    <a:solidFill>
                      <a:sysClr val="windowText" lastClr="000000"/>
                    </a:solidFill>
                  </a:rPr>
                  <a:t>w</a:t>
                </a:r>
                <a:r>
                  <a:rPr lang="it-IT" sz="1100" baseline="-25000">
                    <a:solidFill>
                      <a:sysClr val="windowText" lastClr="000000"/>
                    </a:solidFill>
                  </a:rPr>
                  <a:t>an</a:t>
                </a:r>
              </a:p>
            </c:rich>
          </c:tx>
          <c:layout>
            <c:manualLayout>
              <c:xMode val="edge"/>
              <c:yMode val="edge"/>
              <c:x val="0"/>
              <c:y val="0.372874211669924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64058984"/>
        <c:crosses val="autoZero"/>
        <c:crossBetween val="midCat"/>
        <c:majorUnit val="0.30000000000000004"/>
        <c:minorUnit val="0.1"/>
      </c:valAx>
      <c:spPr>
        <a:noFill/>
        <a:ln>
          <a:solidFill>
            <a:schemeClr val="tx1">
              <a:alpha val="93000"/>
            </a:schemeClr>
          </a:solidFill>
        </a:ln>
        <a:effectLst/>
      </c:spPr>
    </c:plotArea>
    <c:legend>
      <c:legendPos val="tr"/>
      <c:legendEntry>
        <c:idx val="0"/>
        <c:delete val="1"/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</c:legendEntry>
      <c:layout>
        <c:manualLayout>
          <c:xMode val="edge"/>
          <c:yMode val="edge"/>
          <c:x val="0.61513657407407418"/>
          <c:y val="2.6769097222222229E-2"/>
          <c:w val="0.31307506613756608"/>
          <c:h val="0.10730401234567902"/>
        </c:manualLayout>
      </c:layout>
      <c:overlay val="0"/>
      <c:spPr>
        <a:solidFill>
          <a:schemeClr val="tx1">
            <a:lumMod val="65000"/>
            <a:lumOff val="35000"/>
            <a:alpha val="7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ln>
                <a:noFill/>
              </a:ln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 paperSize="9" orientation="landscape" horizontalDpi="-3" verticalDpi="0"/>
  </c:printSettings>
</c:chartSpace>
</file>

<file path=xl/charts/chart9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it-IT" sz="1000">
                <a:solidFill>
                  <a:sysClr val="windowText" lastClr="000000"/>
                </a:solidFill>
              </a:rPr>
              <a:t>CELLA 1 | d_t.1 | t_1 </a:t>
            </a:r>
          </a:p>
        </c:rich>
      </c:tx>
      <c:layout>
        <c:manualLayout>
          <c:xMode val="edge"/>
          <c:yMode val="edge"/>
          <c:x val="0.54718698681359057"/>
          <c:y val="0.7718976708403506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0.17310681216931215"/>
          <c:y val="2.472469135802469E-2"/>
          <c:w val="0.7591094576719577"/>
          <c:h val="0.81051180555555535"/>
        </c:manualLayout>
      </c:layout>
      <c:scatterChart>
        <c:scatterStyle val="lineMarker"/>
        <c:varyColors val="0"/>
        <c:ser>
          <c:idx val="0"/>
          <c:order val="0"/>
          <c:spPr>
            <a:ln w="9525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3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xVal>
            <c:numRef>
              <c:f>Par.analysis_base_dt!$D$15:$D$20</c:f>
              <c:numCache>
                <c:formatCode>General</c:formatCode>
                <c:ptCount val="6"/>
                <c:pt idx="0">
                  <c:v>176</c:v>
                </c:pt>
                <c:pt idx="1">
                  <c:v>352</c:v>
                </c:pt>
                <c:pt idx="2">
                  <c:v>528</c:v>
                </c:pt>
                <c:pt idx="3">
                  <c:v>704</c:v>
                </c:pt>
                <c:pt idx="4">
                  <c:v>1056</c:v>
                </c:pt>
                <c:pt idx="5">
                  <c:v>1408</c:v>
                </c:pt>
              </c:numCache>
            </c:numRef>
          </c:xVal>
          <c:yVal>
            <c:numRef>
              <c:f>Par.analysis_base_dt!$F$15:$F$20</c:f>
              <c:numCache>
                <c:formatCode>General</c:formatCode>
                <c:ptCount val="6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C30-429C-85B9-24995B70D830}"/>
            </c:ext>
          </c:extLst>
        </c:ser>
        <c:ser>
          <c:idx val="1"/>
          <c:order val="1"/>
          <c:tx>
            <c:v>w_fl/w_an</c:v>
          </c:tx>
          <c:spPr>
            <a:ln w="9525" cap="rnd">
              <a:solidFill>
                <a:srgbClr val="FF0000"/>
              </a:solidFill>
              <a:round/>
            </a:ln>
            <a:effectLst/>
          </c:spPr>
          <c:marker>
            <c:symbol val="triangle"/>
            <c:size val="6"/>
            <c:spPr>
              <a:solidFill>
                <a:srgbClr val="FF0000"/>
              </a:solidFill>
              <a:ln w="9525">
                <a:noFill/>
              </a:ln>
              <a:effectLst/>
            </c:spPr>
          </c:marker>
          <c:xVal>
            <c:numRef>
              <c:f>Par.analysis_base_dt!$D$15:$D$20</c:f>
              <c:numCache>
                <c:formatCode>General</c:formatCode>
                <c:ptCount val="6"/>
                <c:pt idx="0">
                  <c:v>176</c:v>
                </c:pt>
                <c:pt idx="1">
                  <c:v>352</c:v>
                </c:pt>
                <c:pt idx="2">
                  <c:v>528</c:v>
                </c:pt>
                <c:pt idx="3">
                  <c:v>704</c:v>
                </c:pt>
                <c:pt idx="4">
                  <c:v>1056</c:v>
                </c:pt>
                <c:pt idx="5">
                  <c:v>1408</c:v>
                </c:pt>
              </c:numCache>
            </c:numRef>
          </c:xVal>
          <c:yVal>
            <c:numRef>
              <c:f>Par.analysis_base_dt!$H$15:$H$20</c:f>
              <c:numCache>
                <c:formatCode>0.000</c:formatCode>
                <c:ptCount val="6"/>
                <c:pt idx="0">
                  <c:v>0.4448409636375551</c:v>
                </c:pt>
                <c:pt idx="1">
                  <c:v>0.76219593368587213</c:v>
                </c:pt>
                <c:pt idx="2">
                  <c:v>0.87822061948244934</c:v>
                </c:pt>
                <c:pt idx="3">
                  <c:v>0.92764408538314325</c:v>
                </c:pt>
                <c:pt idx="4">
                  <c:v>0.96649499038417508</c:v>
                </c:pt>
                <c:pt idx="5">
                  <c:v>0.98087306097029969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CC30-429C-85B9-24995B70D830}"/>
            </c:ext>
          </c:extLst>
        </c:ser>
        <c:ser>
          <c:idx val="2"/>
          <c:order val="2"/>
          <c:tx>
            <c:v>w_FE/w_an</c:v>
          </c:tx>
          <c:spPr>
            <a:ln w="9525" cap="rnd">
              <a:solidFill>
                <a:srgbClr val="0070C0"/>
              </a:solidFill>
              <a:round/>
            </a:ln>
            <a:effectLst/>
          </c:spPr>
          <c:marker>
            <c:symbol val="triangle"/>
            <c:size val="7"/>
            <c:spPr>
              <a:solidFill>
                <a:srgbClr val="0070C0"/>
              </a:solidFill>
              <a:ln w="12700">
                <a:noFill/>
              </a:ln>
              <a:effectLst/>
            </c:spPr>
          </c:marker>
          <c:xVal>
            <c:numRef>
              <c:f>Par.analysis_base_dt!$D$15:$D$20</c:f>
              <c:numCache>
                <c:formatCode>General</c:formatCode>
                <c:ptCount val="6"/>
                <c:pt idx="0">
                  <c:v>176</c:v>
                </c:pt>
                <c:pt idx="1">
                  <c:v>352</c:v>
                </c:pt>
                <c:pt idx="2">
                  <c:v>528</c:v>
                </c:pt>
                <c:pt idx="3">
                  <c:v>704</c:v>
                </c:pt>
                <c:pt idx="4">
                  <c:v>1056</c:v>
                </c:pt>
                <c:pt idx="5">
                  <c:v>1408</c:v>
                </c:pt>
              </c:numCache>
            </c:numRef>
          </c:xVal>
          <c:yVal>
            <c:numRef>
              <c:f>Par.analysis_base_dt!$J$15:$J$20</c:f>
              <c:numCache>
                <c:formatCode>0.00</c:formatCode>
                <c:ptCount val="6"/>
                <c:pt idx="0">
                  <c:v>2.856943508097193</c:v>
                </c:pt>
                <c:pt idx="1">
                  <c:v>1.9286160486665851</c:v>
                </c:pt>
                <c:pt idx="2">
                  <c:v>1.5460302546331224</c:v>
                </c:pt>
                <c:pt idx="3">
                  <c:v>1.377481281048859</c:v>
                </c:pt>
                <c:pt idx="4">
                  <c:v>1.2453950046658613</c:v>
                </c:pt>
                <c:pt idx="5">
                  <c:v>1.1732750065603321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CC30-429C-85B9-24995B70D83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4058984"/>
        <c:axId val="464055376"/>
      </c:scatterChart>
      <c:valAx>
        <c:axId val="464058984"/>
        <c:scaling>
          <c:orientation val="minMax"/>
          <c:max val="1500"/>
          <c:min val="1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100">
                    <a:solidFill>
                      <a:sysClr val="windowText" lastClr="000000"/>
                    </a:solidFill>
                  </a:rPr>
                  <a:t>L (mm)</a:t>
                </a:r>
              </a:p>
            </c:rich>
          </c:tx>
          <c:layout>
            <c:manualLayout>
              <c:xMode val="edge"/>
              <c:yMode val="edge"/>
              <c:x val="0.52859842519685041"/>
              <c:y val="0.935853333333333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64055376"/>
        <c:crosses val="autoZero"/>
        <c:crossBetween val="midCat"/>
        <c:majorUnit val="200"/>
        <c:minorUnit val="100"/>
      </c:valAx>
      <c:valAx>
        <c:axId val="464055376"/>
        <c:scaling>
          <c:orientation val="minMax"/>
          <c:max val="3"/>
          <c:min val="0.30000000000000004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100">
                    <a:solidFill>
                      <a:sysClr val="windowText" lastClr="000000"/>
                    </a:solidFill>
                  </a:rPr>
                  <a:t>w</a:t>
                </a:r>
                <a:r>
                  <a:rPr lang="it-IT" sz="1100" baseline="-25000">
                    <a:solidFill>
                      <a:sysClr val="windowText" lastClr="000000"/>
                    </a:solidFill>
                  </a:rPr>
                  <a:t>i </a:t>
                </a:r>
                <a:r>
                  <a:rPr lang="it-IT" sz="1100">
                    <a:solidFill>
                      <a:sysClr val="windowText" lastClr="000000"/>
                    </a:solidFill>
                  </a:rPr>
                  <a:t>/</a:t>
                </a:r>
                <a:r>
                  <a:rPr lang="it-IT" sz="1100" baseline="-25000">
                    <a:solidFill>
                      <a:sysClr val="windowText" lastClr="000000"/>
                    </a:solidFill>
                  </a:rPr>
                  <a:t> </a:t>
                </a:r>
                <a:r>
                  <a:rPr lang="it-IT" sz="1100">
                    <a:solidFill>
                      <a:sysClr val="windowText" lastClr="000000"/>
                    </a:solidFill>
                  </a:rPr>
                  <a:t>w</a:t>
                </a:r>
                <a:r>
                  <a:rPr lang="it-IT" sz="1100" baseline="-25000">
                    <a:solidFill>
                      <a:sysClr val="windowText" lastClr="000000"/>
                    </a:solidFill>
                  </a:rPr>
                  <a:t>an</a:t>
                </a:r>
              </a:p>
            </c:rich>
          </c:tx>
          <c:layout>
            <c:manualLayout>
              <c:xMode val="edge"/>
              <c:yMode val="edge"/>
              <c:x val="0"/>
              <c:y val="0.372874211669924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64058984"/>
        <c:crosses val="autoZero"/>
        <c:crossBetween val="midCat"/>
        <c:majorUnit val="0.30000000000000004"/>
        <c:minorUnit val="0.1"/>
      </c:valAx>
      <c:spPr>
        <a:noFill/>
        <a:ln>
          <a:solidFill>
            <a:schemeClr val="tx1">
              <a:alpha val="93000"/>
            </a:schemeClr>
          </a:solidFill>
        </a:ln>
        <a:effectLst/>
      </c:spPr>
    </c:plotArea>
    <c:legend>
      <c:legendPos val="tr"/>
      <c:legendEntry>
        <c:idx val="0"/>
        <c:delete val="1"/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</c:legendEntry>
      <c:layout>
        <c:manualLayout>
          <c:xMode val="edge"/>
          <c:yMode val="edge"/>
          <c:x val="0.61513657407407418"/>
          <c:y val="2.6769097222222229E-2"/>
          <c:w val="0.31307506613756608"/>
          <c:h val="0.10730401234567902"/>
        </c:manualLayout>
      </c:layout>
      <c:overlay val="0"/>
      <c:spPr>
        <a:solidFill>
          <a:schemeClr val="tx1">
            <a:lumMod val="65000"/>
            <a:lumOff val="35000"/>
            <a:alpha val="7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ln>
                <a:noFill/>
              </a:ln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 paperSize="9" orientation="landscape" horizontalDpi="-3" verticalDpi="0"/>
  </c:printSettings>
</c:chartSpace>
</file>

<file path=xl/charts/chart9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it-IT" sz="1000">
                <a:solidFill>
                  <a:sysClr val="windowText" lastClr="000000"/>
                </a:solidFill>
              </a:rPr>
              <a:t>CELLA 1 | d_t.2 | t_1 </a:t>
            </a:r>
          </a:p>
        </c:rich>
      </c:tx>
      <c:layout>
        <c:manualLayout>
          <c:xMode val="edge"/>
          <c:yMode val="edge"/>
          <c:x val="0.54718698681359057"/>
          <c:y val="0.7718976708403506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0.17310681216931215"/>
          <c:y val="2.472469135802469E-2"/>
          <c:w val="0.7591094576719577"/>
          <c:h val="0.81051180555555535"/>
        </c:manualLayout>
      </c:layout>
      <c:scatterChart>
        <c:scatterStyle val="lineMarker"/>
        <c:varyColors val="0"/>
        <c:ser>
          <c:idx val="0"/>
          <c:order val="0"/>
          <c:spPr>
            <a:ln w="9525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3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xVal>
            <c:numRef>
              <c:f>Par.analysis_base_dt!$D$59:$D$64</c:f>
              <c:numCache>
                <c:formatCode>General</c:formatCode>
                <c:ptCount val="6"/>
                <c:pt idx="0">
                  <c:v>176</c:v>
                </c:pt>
                <c:pt idx="1">
                  <c:v>352</c:v>
                </c:pt>
                <c:pt idx="2">
                  <c:v>528</c:v>
                </c:pt>
                <c:pt idx="3">
                  <c:v>704</c:v>
                </c:pt>
                <c:pt idx="4">
                  <c:v>1056</c:v>
                </c:pt>
                <c:pt idx="5">
                  <c:v>1408</c:v>
                </c:pt>
              </c:numCache>
            </c:numRef>
          </c:xVal>
          <c:yVal>
            <c:numRef>
              <c:f>Par.analysis_base_dt!$F$59:$F$64</c:f>
              <c:numCache>
                <c:formatCode>General</c:formatCode>
                <c:ptCount val="6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03D-4EDE-87F6-23B959BFCA18}"/>
            </c:ext>
          </c:extLst>
        </c:ser>
        <c:ser>
          <c:idx val="1"/>
          <c:order val="1"/>
          <c:tx>
            <c:v>w_fl/w_an</c:v>
          </c:tx>
          <c:spPr>
            <a:ln w="9525" cap="rnd">
              <a:solidFill>
                <a:srgbClr val="FF0000"/>
              </a:solidFill>
              <a:round/>
            </a:ln>
            <a:effectLst/>
          </c:spPr>
          <c:marker>
            <c:symbol val="triangle"/>
            <c:size val="6"/>
            <c:spPr>
              <a:solidFill>
                <a:srgbClr val="FF0000"/>
              </a:solidFill>
              <a:ln w="9525">
                <a:noFill/>
              </a:ln>
              <a:effectLst/>
            </c:spPr>
          </c:marker>
          <c:xVal>
            <c:numRef>
              <c:f>Par.analysis_base_dt!$D$59:$D$64</c:f>
              <c:numCache>
                <c:formatCode>General</c:formatCode>
                <c:ptCount val="6"/>
                <c:pt idx="0">
                  <c:v>176</c:v>
                </c:pt>
                <c:pt idx="1">
                  <c:v>352</c:v>
                </c:pt>
                <c:pt idx="2">
                  <c:v>528</c:v>
                </c:pt>
                <c:pt idx="3">
                  <c:v>704</c:v>
                </c:pt>
                <c:pt idx="4">
                  <c:v>1056</c:v>
                </c:pt>
                <c:pt idx="5">
                  <c:v>1408</c:v>
                </c:pt>
              </c:numCache>
            </c:numRef>
          </c:xVal>
          <c:yVal>
            <c:numRef>
              <c:f>Par.analysis_base_dt!$H$59:$H$64</c:f>
              <c:numCache>
                <c:formatCode>0.000</c:formatCode>
                <c:ptCount val="6"/>
                <c:pt idx="0">
                  <c:v>0.52167729500567139</c:v>
                </c:pt>
                <c:pt idx="1">
                  <c:v>0.81352173133272543</c:v>
                </c:pt>
                <c:pt idx="2">
                  <c:v>0.90754223383740928</c:v>
                </c:pt>
                <c:pt idx="3">
                  <c:v>0.94580010604287545</c:v>
                </c:pt>
                <c:pt idx="4">
                  <c:v>0.97516329904230481</c:v>
                </c:pt>
                <c:pt idx="5">
                  <c:v>0.98587588224739708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03D-4EDE-87F6-23B959BFCA18}"/>
            </c:ext>
          </c:extLst>
        </c:ser>
        <c:ser>
          <c:idx val="2"/>
          <c:order val="2"/>
          <c:tx>
            <c:v>w_FE/w_an</c:v>
          </c:tx>
          <c:spPr>
            <a:ln w="9525" cap="rnd">
              <a:solidFill>
                <a:srgbClr val="0070C0"/>
              </a:solidFill>
              <a:round/>
            </a:ln>
            <a:effectLst/>
          </c:spPr>
          <c:marker>
            <c:symbol val="triangle"/>
            <c:size val="7"/>
            <c:spPr>
              <a:solidFill>
                <a:srgbClr val="0070C0"/>
              </a:solidFill>
              <a:ln w="12700">
                <a:noFill/>
              </a:ln>
              <a:effectLst/>
            </c:spPr>
          </c:marker>
          <c:xVal>
            <c:numRef>
              <c:f>Par.analysis_base_dt!$D$59:$D$64</c:f>
              <c:numCache>
                <c:formatCode>General</c:formatCode>
                <c:ptCount val="6"/>
                <c:pt idx="0">
                  <c:v>176</c:v>
                </c:pt>
                <c:pt idx="1">
                  <c:v>352</c:v>
                </c:pt>
                <c:pt idx="2">
                  <c:v>528</c:v>
                </c:pt>
                <c:pt idx="3">
                  <c:v>704</c:v>
                </c:pt>
                <c:pt idx="4">
                  <c:v>1056</c:v>
                </c:pt>
                <c:pt idx="5">
                  <c:v>1408</c:v>
                </c:pt>
              </c:numCache>
            </c:numRef>
          </c:xVal>
          <c:yVal>
            <c:numRef>
              <c:f>Par.analysis_base_dt!$J$59:$J$64</c:f>
              <c:numCache>
                <c:formatCode>0.00</c:formatCode>
                <c:ptCount val="6"/>
                <c:pt idx="0">
                  <c:v>2.6859880138306513</c:v>
                </c:pt>
                <c:pt idx="1">
                  <c:v>1.7774091856841716</c:v>
                </c:pt>
                <c:pt idx="2">
                  <c:v>1.4564650862065414</c:v>
                </c:pt>
                <c:pt idx="3">
                  <c:v>1.3207437668482294</c:v>
                </c:pt>
                <c:pt idx="4">
                  <c:v>1.2177826078350835</c:v>
                </c:pt>
                <c:pt idx="5">
                  <c:v>1.1575002533680527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303D-4EDE-87F6-23B959BFCA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4058984"/>
        <c:axId val="464055376"/>
      </c:scatterChart>
      <c:valAx>
        <c:axId val="464058984"/>
        <c:scaling>
          <c:orientation val="minMax"/>
          <c:max val="1500"/>
          <c:min val="1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100">
                    <a:solidFill>
                      <a:sysClr val="windowText" lastClr="000000"/>
                    </a:solidFill>
                  </a:rPr>
                  <a:t>L (mm)</a:t>
                </a:r>
              </a:p>
            </c:rich>
          </c:tx>
          <c:layout>
            <c:manualLayout>
              <c:xMode val="edge"/>
              <c:yMode val="edge"/>
              <c:x val="0.52859842519685041"/>
              <c:y val="0.935853333333333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64055376"/>
        <c:crosses val="autoZero"/>
        <c:crossBetween val="midCat"/>
        <c:majorUnit val="200"/>
        <c:minorUnit val="100"/>
      </c:valAx>
      <c:valAx>
        <c:axId val="464055376"/>
        <c:scaling>
          <c:orientation val="minMax"/>
          <c:max val="3"/>
          <c:min val="0.30000000000000004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100">
                    <a:solidFill>
                      <a:sysClr val="windowText" lastClr="000000"/>
                    </a:solidFill>
                  </a:rPr>
                  <a:t>w</a:t>
                </a:r>
                <a:r>
                  <a:rPr lang="it-IT" sz="1100" baseline="-25000">
                    <a:solidFill>
                      <a:sysClr val="windowText" lastClr="000000"/>
                    </a:solidFill>
                  </a:rPr>
                  <a:t>i </a:t>
                </a:r>
                <a:r>
                  <a:rPr lang="it-IT" sz="1100">
                    <a:solidFill>
                      <a:sysClr val="windowText" lastClr="000000"/>
                    </a:solidFill>
                  </a:rPr>
                  <a:t>/</a:t>
                </a:r>
                <a:r>
                  <a:rPr lang="it-IT" sz="1100" baseline="-25000">
                    <a:solidFill>
                      <a:sysClr val="windowText" lastClr="000000"/>
                    </a:solidFill>
                  </a:rPr>
                  <a:t> </a:t>
                </a:r>
                <a:r>
                  <a:rPr lang="it-IT" sz="1100">
                    <a:solidFill>
                      <a:sysClr val="windowText" lastClr="000000"/>
                    </a:solidFill>
                  </a:rPr>
                  <a:t>w</a:t>
                </a:r>
                <a:r>
                  <a:rPr lang="it-IT" sz="1100" baseline="-25000">
                    <a:solidFill>
                      <a:sysClr val="windowText" lastClr="000000"/>
                    </a:solidFill>
                  </a:rPr>
                  <a:t>an</a:t>
                </a:r>
              </a:p>
            </c:rich>
          </c:tx>
          <c:layout>
            <c:manualLayout>
              <c:xMode val="edge"/>
              <c:yMode val="edge"/>
              <c:x val="0"/>
              <c:y val="0.372874211669924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64058984"/>
        <c:crosses val="autoZero"/>
        <c:crossBetween val="midCat"/>
        <c:majorUnit val="0.30000000000000004"/>
        <c:minorUnit val="0.1"/>
      </c:valAx>
      <c:spPr>
        <a:noFill/>
        <a:ln>
          <a:solidFill>
            <a:schemeClr val="tx1">
              <a:alpha val="93000"/>
            </a:schemeClr>
          </a:solidFill>
        </a:ln>
        <a:effectLst/>
      </c:spPr>
    </c:plotArea>
    <c:legend>
      <c:legendPos val="tr"/>
      <c:legendEntry>
        <c:idx val="0"/>
        <c:delete val="1"/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</c:legendEntry>
      <c:layout>
        <c:manualLayout>
          <c:xMode val="edge"/>
          <c:yMode val="edge"/>
          <c:x val="0.61513657407407418"/>
          <c:y val="2.6769097222222229E-2"/>
          <c:w val="0.31307506613756608"/>
          <c:h val="0.10730401234567902"/>
        </c:manualLayout>
      </c:layout>
      <c:overlay val="0"/>
      <c:spPr>
        <a:solidFill>
          <a:schemeClr val="tx1">
            <a:lumMod val="65000"/>
            <a:lumOff val="35000"/>
            <a:alpha val="7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ln>
                <a:noFill/>
              </a:ln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 paperSize="9" orientation="landscape" horizontalDpi="-3" verticalDpi="0"/>
  </c:printSettings>
</c:chartSpace>
</file>

<file path=xl/charts/chart9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it-IT" sz="1000">
                <a:solidFill>
                  <a:sysClr val="windowText" lastClr="000000"/>
                </a:solidFill>
              </a:rPr>
              <a:t>CELLA 1 | t_1 </a:t>
            </a:r>
          </a:p>
        </c:rich>
      </c:tx>
      <c:layout>
        <c:manualLayout>
          <c:xMode val="edge"/>
          <c:yMode val="edge"/>
          <c:x val="0.63946148148148152"/>
          <c:y val="0.7669980709876542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0.17437120389621888"/>
          <c:y val="2.472469135802469E-2"/>
          <c:w val="0.74970097898129495"/>
          <c:h val="0.81051180555555535"/>
        </c:manualLayout>
      </c:layout>
      <c:scatterChart>
        <c:scatterStyle val="lineMarker"/>
        <c:varyColors val="0"/>
        <c:ser>
          <c:idx val="0"/>
          <c:order val="0"/>
          <c:tx>
            <c:v>d_t,1</c:v>
          </c:tx>
          <c:spPr>
            <a:ln w="9525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3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xVal>
            <c:numRef>
              <c:f>Par.analysis_base_dt!$D$15:$D$20</c:f>
              <c:numCache>
                <c:formatCode>General</c:formatCode>
                <c:ptCount val="6"/>
                <c:pt idx="0">
                  <c:v>176</c:v>
                </c:pt>
                <c:pt idx="1">
                  <c:v>352</c:v>
                </c:pt>
                <c:pt idx="2">
                  <c:v>528</c:v>
                </c:pt>
                <c:pt idx="3">
                  <c:v>704</c:v>
                </c:pt>
                <c:pt idx="4">
                  <c:v>1056</c:v>
                </c:pt>
                <c:pt idx="5">
                  <c:v>1408</c:v>
                </c:pt>
              </c:numCache>
            </c:numRef>
          </c:xVal>
          <c:yVal>
            <c:numRef>
              <c:f>Par.analysis_base_dt!$I$15:$I$20</c:f>
              <c:numCache>
                <c:formatCode>General</c:formatCode>
                <c:ptCount val="6"/>
                <c:pt idx="0">
                  <c:v>0.23699999999999999</c:v>
                </c:pt>
                <c:pt idx="1">
                  <c:v>0.747</c:v>
                </c:pt>
                <c:pt idx="2">
                  <c:v>1.754</c:v>
                </c:pt>
                <c:pt idx="3">
                  <c:v>3.5070000000000001</c:v>
                </c:pt>
                <c:pt idx="4">
                  <c:v>10.271000000000001</c:v>
                </c:pt>
                <c:pt idx="5">
                  <c:v>22.6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140-4CBF-A9A1-B5E855F35382}"/>
            </c:ext>
          </c:extLst>
        </c:ser>
        <c:ser>
          <c:idx val="1"/>
          <c:order val="1"/>
          <c:tx>
            <c:v>d_t,2</c:v>
          </c:tx>
          <c:spPr>
            <a:ln w="9525" cap="rnd">
              <a:solidFill>
                <a:srgbClr val="00CCFF"/>
              </a:solidFill>
              <a:round/>
            </a:ln>
            <a:effectLst/>
          </c:spPr>
          <c:marker>
            <c:symbol val="circle"/>
            <c:size val="3"/>
            <c:spPr>
              <a:solidFill>
                <a:srgbClr val="00CCFF"/>
              </a:solidFill>
              <a:ln w="9525">
                <a:noFill/>
              </a:ln>
              <a:effectLst/>
            </c:spPr>
          </c:marker>
          <c:xVal>
            <c:numRef>
              <c:f>Par.analysis_base_dt!$D$59:$D$64</c:f>
              <c:numCache>
                <c:formatCode>General</c:formatCode>
                <c:ptCount val="6"/>
                <c:pt idx="0">
                  <c:v>176</c:v>
                </c:pt>
                <c:pt idx="1">
                  <c:v>352</c:v>
                </c:pt>
                <c:pt idx="2">
                  <c:v>528</c:v>
                </c:pt>
                <c:pt idx="3">
                  <c:v>704</c:v>
                </c:pt>
                <c:pt idx="4">
                  <c:v>1056</c:v>
                </c:pt>
                <c:pt idx="5">
                  <c:v>1408</c:v>
                </c:pt>
              </c:numCache>
            </c:numRef>
          </c:xVal>
          <c:yVal>
            <c:numRef>
              <c:f>Par.analysis_base_dt!$I$59:$I$64</c:f>
              <c:numCache>
                <c:formatCode>General</c:formatCode>
                <c:ptCount val="6"/>
                <c:pt idx="0">
                  <c:v>0.19</c:v>
                </c:pt>
                <c:pt idx="1">
                  <c:v>0.64500000000000002</c:v>
                </c:pt>
                <c:pt idx="2">
                  <c:v>1.599</c:v>
                </c:pt>
                <c:pt idx="3">
                  <c:v>3.298</c:v>
                </c:pt>
                <c:pt idx="4">
                  <c:v>9.9540000000000006</c:v>
                </c:pt>
                <c:pt idx="5">
                  <c:v>22.183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140-4CBF-A9A1-B5E855F35382}"/>
            </c:ext>
          </c:extLst>
        </c:ser>
        <c:ser>
          <c:idx val="2"/>
          <c:order val="2"/>
          <c:tx>
            <c:v>d_t,3</c:v>
          </c:tx>
          <c:spPr>
            <a:ln w="9525" cap="rnd">
              <a:solidFill>
                <a:srgbClr val="FF3399"/>
              </a:solidFill>
              <a:round/>
            </a:ln>
            <a:effectLst/>
          </c:spPr>
          <c:marker>
            <c:symbol val="circle"/>
            <c:size val="3"/>
            <c:spPr>
              <a:solidFill>
                <a:srgbClr val="FF3399"/>
              </a:solidFill>
              <a:ln w="12700">
                <a:noFill/>
              </a:ln>
              <a:effectLst/>
            </c:spPr>
          </c:marker>
          <c:xVal>
            <c:numRef>
              <c:f>Par.analysis_base_dt!$D$103:$D$108</c:f>
              <c:numCache>
                <c:formatCode>General</c:formatCode>
                <c:ptCount val="6"/>
                <c:pt idx="0">
                  <c:v>176</c:v>
                </c:pt>
                <c:pt idx="1">
                  <c:v>352</c:v>
                </c:pt>
                <c:pt idx="2">
                  <c:v>528</c:v>
                </c:pt>
                <c:pt idx="3">
                  <c:v>704</c:v>
                </c:pt>
                <c:pt idx="4">
                  <c:v>1056</c:v>
                </c:pt>
                <c:pt idx="5">
                  <c:v>1408</c:v>
                </c:pt>
              </c:numCache>
            </c:numRef>
          </c:xVal>
          <c:yVal>
            <c:numRef>
              <c:f>Par.analysis_base_dt!$I$103:$I$108</c:f>
              <c:numCache>
                <c:formatCode>General</c:formatCode>
                <c:ptCount val="6"/>
                <c:pt idx="0">
                  <c:v>0.159</c:v>
                </c:pt>
                <c:pt idx="1">
                  <c:v>0.57899999999999996</c:v>
                </c:pt>
                <c:pt idx="2">
                  <c:v>1.4970000000000001</c:v>
                </c:pt>
                <c:pt idx="3">
                  <c:v>3.1619999999999999</c:v>
                </c:pt>
                <c:pt idx="4">
                  <c:v>9.7469999999999999</c:v>
                </c:pt>
                <c:pt idx="5">
                  <c:v>21.91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3140-4CBF-A9A1-B5E855F3538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4058984"/>
        <c:axId val="464055376"/>
      </c:scatterChart>
      <c:valAx>
        <c:axId val="464058984"/>
        <c:scaling>
          <c:orientation val="minMax"/>
          <c:max val="1500"/>
          <c:min val="1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100">
                    <a:solidFill>
                      <a:sysClr val="windowText" lastClr="000000"/>
                    </a:solidFill>
                  </a:rPr>
                  <a:t>L (mm)</a:t>
                </a:r>
              </a:p>
            </c:rich>
          </c:tx>
          <c:layout>
            <c:manualLayout>
              <c:xMode val="edge"/>
              <c:yMode val="edge"/>
              <c:x val="0.52859842519685041"/>
              <c:y val="0.935853333333333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64055376"/>
        <c:crosses val="autoZero"/>
        <c:crossBetween val="midCat"/>
        <c:majorUnit val="200"/>
        <c:minorUnit val="100"/>
      </c:valAx>
      <c:valAx>
        <c:axId val="464055376"/>
        <c:scaling>
          <c:orientation val="minMax"/>
          <c:max val="3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100">
                    <a:solidFill>
                      <a:sysClr val="windowText" lastClr="000000"/>
                    </a:solidFill>
                  </a:rPr>
                  <a:t>w</a:t>
                </a:r>
                <a:r>
                  <a:rPr lang="it-IT" sz="1100" baseline="-25000">
                    <a:solidFill>
                      <a:sysClr val="windowText" lastClr="000000"/>
                    </a:solidFill>
                  </a:rPr>
                  <a:t>FE</a:t>
                </a:r>
              </a:p>
            </c:rich>
          </c:tx>
          <c:layout>
            <c:manualLayout>
              <c:xMode val="edge"/>
              <c:yMode val="edge"/>
              <c:x val="0"/>
              <c:y val="0.372874211669924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64058984"/>
        <c:crosses val="autoZero"/>
        <c:crossBetween val="midCat"/>
        <c:majorUnit val="5"/>
        <c:minorUnit val="2.5"/>
      </c:valAx>
      <c:spPr>
        <a:noFill/>
        <a:ln>
          <a:solidFill>
            <a:schemeClr val="tx1">
              <a:alpha val="93000"/>
            </a:schemeClr>
          </a:solidFill>
        </a:ln>
        <a:effectLst/>
      </c:spPr>
    </c:plotArea>
    <c:legend>
      <c:legendPos val="r"/>
      <c:layout>
        <c:manualLayout>
          <c:xMode val="edge"/>
          <c:yMode val="edge"/>
          <c:x val="0.17682215069761345"/>
          <c:y val="3.4321806072725426E-2"/>
          <c:w val="0.24018333333333333"/>
          <c:h val="0.15215311922680699"/>
        </c:manualLayout>
      </c:layout>
      <c:overlay val="0"/>
      <c:spPr>
        <a:solidFill>
          <a:schemeClr val="bg1">
            <a:lumMod val="95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 paperSize="9" orientation="landscape" horizontalDpi="-3" verticalDpi="0"/>
  </c:printSettings>
</c:chartSpace>
</file>

<file path=xl/charts/chart9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it-IT" sz="1000">
                <a:solidFill>
                  <a:sysClr val="windowText" lastClr="000000"/>
                </a:solidFill>
              </a:rPr>
              <a:t>CELLA 1 | t_2 </a:t>
            </a:r>
          </a:p>
        </c:rich>
      </c:tx>
      <c:layout>
        <c:manualLayout>
          <c:xMode val="edge"/>
          <c:yMode val="edge"/>
          <c:x val="0.63946148148148152"/>
          <c:y val="0.7669980709876542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0.17437120389621888"/>
          <c:y val="2.472469135802469E-2"/>
          <c:w val="0.74970097898129495"/>
          <c:h val="0.81051180555555535"/>
        </c:manualLayout>
      </c:layout>
      <c:scatterChart>
        <c:scatterStyle val="lineMarker"/>
        <c:varyColors val="0"/>
        <c:ser>
          <c:idx val="0"/>
          <c:order val="0"/>
          <c:tx>
            <c:v>d_t,1</c:v>
          </c:tx>
          <c:spPr>
            <a:ln w="9525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3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xVal>
            <c:numRef>
              <c:f>Par.analysis_base_dt!$D$26:$D$31</c:f>
              <c:numCache>
                <c:formatCode>General</c:formatCode>
                <c:ptCount val="6"/>
                <c:pt idx="0">
                  <c:v>176</c:v>
                </c:pt>
                <c:pt idx="1">
                  <c:v>352</c:v>
                </c:pt>
                <c:pt idx="2">
                  <c:v>528</c:v>
                </c:pt>
                <c:pt idx="3">
                  <c:v>704</c:v>
                </c:pt>
                <c:pt idx="4">
                  <c:v>1056</c:v>
                </c:pt>
                <c:pt idx="5">
                  <c:v>1408</c:v>
                </c:pt>
              </c:numCache>
            </c:numRef>
          </c:xVal>
          <c:yVal>
            <c:numRef>
              <c:f>Par.analysis_base_dt!$I$26:$I$31</c:f>
              <c:numCache>
                <c:formatCode>General</c:formatCode>
                <c:ptCount val="6"/>
                <c:pt idx="0">
                  <c:v>0.20499999999999999</c:v>
                </c:pt>
                <c:pt idx="1">
                  <c:v>0.62</c:v>
                </c:pt>
                <c:pt idx="2">
                  <c:v>1.3819999999999999</c:v>
                </c:pt>
                <c:pt idx="3">
                  <c:v>2.6640000000000001</c:v>
                </c:pt>
                <c:pt idx="4">
                  <c:v>7.508</c:v>
                </c:pt>
                <c:pt idx="5">
                  <c:v>16.22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89D-4FC4-80B7-133703E1FFAB}"/>
            </c:ext>
          </c:extLst>
        </c:ser>
        <c:ser>
          <c:idx val="1"/>
          <c:order val="1"/>
          <c:tx>
            <c:v>d_t,2</c:v>
          </c:tx>
          <c:spPr>
            <a:ln w="9525" cap="rnd">
              <a:solidFill>
                <a:srgbClr val="00CCFF"/>
              </a:solidFill>
              <a:round/>
            </a:ln>
            <a:effectLst/>
          </c:spPr>
          <c:marker>
            <c:symbol val="circle"/>
            <c:size val="3"/>
            <c:spPr>
              <a:solidFill>
                <a:srgbClr val="00CCFF"/>
              </a:solidFill>
              <a:ln w="9525">
                <a:noFill/>
              </a:ln>
              <a:effectLst/>
            </c:spPr>
          </c:marker>
          <c:xVal>
            <c:numRef>
              <c:f>Par.analysis_base_dt!$D$70:$D$75</c:f>
              <c:numCache>
                <c:formatCode>General</c:formatCode>
                <c:ptCount val="6"/>
                <c:pt idx="0">
                  <c:v>176</c:v>
                </c:pt>
                <c:pt idx="1">
                  <c:v>352</c:v>
                </c:pt>
                <c:pt idx="2">
                  <c:v>528</c:v>
                </c:pt>
                <c:pt idx="3">
                  <c:v>704</c:v>
                </c:pt>
                <c:pt idx="4">
                  <c:v>1056</c:v>
                </c:pt>
                <c:pt idx="5">
                  <c:v>1408</c:v>
                </c:pt>
              </c:numCache>
            </c:numRef>
          </c:xVal>
          <c:yVal>
            <c:numRef>
              <c:f>Par.analysis_base_dt!$I$70:$I$75</c:f>
              <c:numCache>
                <c:formatCode>General</c:formatCode>
                <c:ptCount val="6"/>
                <c:pt idx="0">
                  <c:v>0.16400000000000001</c:v>
                </c:pt>
                <c:pt idx="1">
                  <c:v>0.52400000000000002</c:v>
                </c:pt>
                <c:pt idx="2">
                  <c:v>1.2330000000000001</c:v>
                </c:pt>
                <c:pt idx="3">
                  <c:v>2.4609999999999999</c:v>
                </c:pt>
                <c:pt idx="4">
                  <c:v>7.1980000000000004</c:v>
                </c:pt>
                <c:pt idx="5">
                  <c:v>15.811999999999999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89D-4FC4-80B7-133703E1FFAB}"/>
            </c:ext>
          </c:extLst>
        </c:ser>
        <c:ser>
          <c:idx val="2"/>
          <c:order val="2"/>
          <c:tx>
            <c:v>d_t,3</c:v>
          </c:tx>
          <c:spPr>
            <a:ln w="9525" cap="rnd">
              <a:solidFill>
                <a:srgbClr val="FF3399"/>
              </a:solidFill>
              <a:round/>
            </a:ln>
            <a:effectLst/>
          </c:spPr>
          <c:marker>
            <c:symbol val="circle"/>
            <c:size val="3"/>
            <c:spPr>
              <a:solidFill>
                <a:srgbClr val="FF3399"/>
              </a:solidFill>
              <a:ln w="12700">
                <a:noFill/>
              </a:ln>
              <a:effectLst/>
            </c:spPr>
          </c:marker>
          <c:xVal>
            <c:numRef>
              <c:f>Par.analysis_base_dt!$D$114:$D$119</c:f>
              <c:numCache>
                <c:formatCode>General</c:formatCode>
                <c:ptCount val="6"/>
                <c:pt idx="0">
                  <c:v>176</c:v>
                </c:pt>
                <c:pt idx="1">
                  <c:v>352</c:v>
                </c:pt>
                <c:pt idx="2">
                  <c:v>528</c:v>
                </c:pt>
                <c:pt idx="3">
                  <c:v>704</c:v>
                </c:pt>
                <c:pt idx="4">
                  <c:v>1056</c:v>
                </c:pt>
                <c:pt idx="5">
                  <c:v>1408</c:v>
                </c:pt>
              </c:numCache>
            </c:numRef>
          </c:xVal>
          <c:yVal>
            <c:numRef>
              <c:f>Par.analysis_base_dt!$I$114:$I$119</c:f>
              <c:numCache>
                <c:formatCode>General</c:formatCode>
                <c:ptCount val="6"/>
                <c:pt idx="0">
                  <c:v>0.13600000000000001</c:v>
                </c:pt>
                <c:pt idx="1">
                  <c:v>0.46100000000000002</c:v>
                </c:pt>
                <c:pt idx="2">
                  <c:v>1.1359999999999999</c:v>
                </c:pt>
                <c:pt idx="3">
                  <c:v>2.33</c:v>
                </c:pt>
                <c:pt idx="4">
                  <c:v>6.9980000000000002</c:v>
                </c:pt>
                <c:pt idx="5">
                  <c:v>15.547000000000001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D89D-4FC4-80B7-133703E1FFA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4058984"/>
        <c:axId val="464055376"/>
      </c:scatterChart>
      <c:valAx>
        <c:axId val="464058984"/>
        <c:scaling>
          <c:orientation val="minMax"/>
          <c:max val="1500"/>
          <c:min val="1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100">
                    <a:solidFill>
                      <a:sysClr val="windowText" lastClr="000000"/>
                    </a:solidFill>
                  </a:rPr>
                  <a:t>L (mm)</a:t>
                </a:r>
              </a:p>
            </c:rich>
          </c:tx>
          <c:layout>
            <c:manualLayout>
              <c:xMode val="edge"/>
              <c:yMode val="edge"/>
              <c:x val="0.52859842519685041"/>
              <c:y val="0.935853333333333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64055376"/>
        <c:crosses val="autoZero"/>
        <c:crossBetween val="midCat"/>
        <c:majorUnit val="200"/>
        <c:minorUnit val="100"/>
      </c:valAx>
      <c:valAx>
        <c:axId val="464055376"/>
        <c:scaling>
          <c:orientation val="minMax"/>
          <c:max val="3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100">
                    <a:solidFill>
                      <a:sysClr val="windowText" lastClr="000000"/>
                    </a:solidFill>
                  </a:rPr>
                  <a:t>w</a:t>
                </a:r>
                <a:r>
                  <a:rPr lang="it-IT" sz="1100" baseline="-25000">
                    <a:solidFill>
                      <a:sysClr val="windowText" lastClr="000000"/>
                    </a:solidFill>
                  </a:rPr>
                  <a:t>FE</a:t>
                </a:r>
              </a:p>
            </c:rich>
          </c:tx>
          <c:layout>
            <c:manualLayout>
              <c:xMode val="edge"/>
              <c:yMode val="edge"/>
              <c:x val="0"/>
              <c:y val="0.372874211669924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64058984"/>
        <c:crosses val="autoZero"/>
        <c:crossBetween val="midCat"/>
        <c:majorUnit val="5"/>
        <c:minorUnit val="2.5"/>
      </c:valAx>
      <c:spPr>
        <a:noFill/>
        <a:ln>
          <a:solidFill>
            <a:schemeClr val="tx1">
              <a:alpha val="93000"/>
            </a:schemeClr>
          </a:solidFill>
        </a:ln>
        <a:effectLst/>
      </c:spPr>
    </c:plotArea>
    <c:legend>
      <c:legendPos val="r"/>
      <c:layout>
        <c:manualLayout>
          <c:xMode val="edge"/>
          <c:yMode val="edge"/>
          <c:x val="0.67854631665408016"/>
          <c:y val="3.432169202619044E-2"/>
          <c:w val="0.24018333333333333"/>
          <c:h val="0.15215311922680699"/>
        </c:manualLayout>
      </c:layout>
      <c:overlay val="0"/>
      <c:spPr>
        <a:solidFill>
          <a:schemeClr val="bg1">
            <a:lumMod val="95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 paperSize="9" orientation="landscape" horizontalDpi="-3" verticalDpi="0"/>
  </c:printSettings>
</c:chartSpace>
</file>

<file path=xl/charts/chart9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it-IT" sz="1000">
                <a:solidFill>
                  <a:sysClr val="windowText" lastClr="000000"/>
                </a:solidFill>
              </a:rPr>
              <a:t>CELLA 1 | d_t,2 </a:t>
            </a:r>
          </a:p>
        </c:rich>
      </c:tx>
      <c:layout>
        <c:manualLayout>
          <c:xMode val="edge"/>
          <c:yMode val="edge"/>
          <c:x val="0.601595588465489"/>
          <c:y val="0.7669981774736982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0.17437120389621888"/>
          <c:y val="2.472469135802469E-2"/>
          <c:w val="0.74970097898129495"/>
          <c:h val="0.81051180555555535"/>
        </c:manualLayout>
      </c:layout>
      <c:scatterChart>
        <c:scatterStyle val="lineMarker"/>
        <c:varyColors val="0"/>
        <c:ser>
          <c:idx val="0"/>
          <c:order val="0"/>
          <c:tx>
            <c:v>t_1</c:v>
          </c:tx>
          <c:spPr>
            <a:ln w="9525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3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xVal>
            <c:numRef>
              <c:f>Par.analysis_base_dt!$D$59:$D$64</c:f>
              <c:numCache>
                <c:formatCode>General</c:formatCode>
                <c:ptCount val="6"/>
                <c:pt idx="0">
                  <c:v>176</c:v>
                </c:pt>
                <c:pt idx="1">
                  <c:v>352</c:v>
                </c:pt>
                <c:pt idx="2">
                  <c:v>528</c:v>
                </c:pt>
                <c:pt idx="3">
                  <c:v>704</c:v>
                </c:pt>
                <c:pt idx="4">
                  <c:v>1056</c:v>
                </c:pt>
                <c:pt idx="5">
                  <c:v>1408</c:v>
                </c:pt>
              </c:numCache>
            </c:numRef>
          </c:xVal>
          <c:yVal>
            <c:numRef>
              <c:f>Par.analysis_base_dt!$I$59:$I$64</c:f>
              <c:numCache>
                <c:formatCode>General</c:formatCode>
                <c:ptCount val="6"/>
                <c:pt idx="0">
                  <c:v>0.19</c:v>
                </c:pt>
                <c:pt idx="1">
                  <c:v>0.64500000000000002</c:v>
                </c:pt>
                <c:pt idx="2">
                  <c:v>1.599</c:v>
                </c:pt>
                <c:pt idx="3">
                  <c:v>3.298</c:v>
                </c:pt>
                <c:pt idx="4">
                  <c:v>9.9540000000000006</c:v>
                </c:pt>
                <c:pt idx="5">
                  <c:v>22.183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B61-4D99-BF89-2E9B56FEA8E2}"/>
            </c:ext>
          </c:extLst>
        </c:ser>
        <c:ser>
          <c:idx val="1"/>
          <c:order val="1"/>
          <c:tx>
            <c:v>t_2</c:v>
          </c:tx>
          <c:spPr>
            <a:ln w="9525" cap="rnd">
              <a:solidFill>
                <a:srgbClr val="00CCFF"/>
              </a:solidFill>
              <a:round/>
            </a:ln>
            <a:effectLst/>
          </c:spPr>
          <c:marker>
            <c:symbol val="circle"/>
            <c:size val="3"/>
            <c:spPr>
              <a:solidFill>
                <a:srgbClr val="00CCFF"/>
              </a:solidFill>
              <a:ln w="9525">
                <a:noFill/>
              </a:ln>
              <a:effectLst/>
            </c:spPr>
          </c:marker>
          <c:xVal>
            <c:numRef>
              <c:f>Par.analysis_base_dt!$D$70:$D$75</c:f>
              <c:numCache>
                <c:formatCode>General</c:formatCode>
                <c:ptCount val="6"/>
                <c:pt idx="0">
                  <c:v>176</c:v>
                </c:pt>
                <c:pt idx="1">
                  <c:v>352</c:v>
                </c:pt>
                <c:pt idx="2">
                  <c:v>528</c:v>
                </c:pt>
                <c:pt idx="3">
                  <c:v>704</c:v>
                </c:pt>
                <c:pt idx="4">
                  <c:v>1056</c:v>
                </c:pt>
                <c:pt idx="5">
                  <c:v>1408</c:v>
                </c:pt>
              </c:numCache>
            </c:numRef>
          </c:xVal>
          <c:yVal>
            <c:numRef>
              <c:f>Par.analysis_base_dt!$I$70:$I$75</c:f>
              <c:numCache>
                <c:formatCode>General</c:formatCode>
                <c:ptCount val="6"/>
                <c:pt idx="0">
                  <c:v>0.16400000000000001</c:v>
                </c:pt>
                <c:pt idx="1">
                  <c:v>0.52400000000000002</c:v>
                </c:pt>
                <c:pt idx="2">
                  <c:v>1.2330000000000001</c:v>
                </c:pt>
                <c:pt idx="3">
                  <c:v>2.4609999999999999</c:v>
                </c:pt>
                <c:pt idx="4">
                  <c:v>7.1980000000000004</c:v>
                </c:pt>
                <c:pt idx="5">
                  <c:v>15.811999999999999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CB61-4D99-BF89-2E9B56FEA8E2}"/>
            </c:ext>
          </c:extLst>
        </c:ser>
        <c:ser>
          <c:idx val="2"/>
          <c:order val="2"/>
          <c:tx>
            <c:v>t_3</c:v>
          </c:tx>
          <c:spPr>
            <a:ln w="9525" cap="rnd">
              <a:solidFill>
                <a:srgbClr val="FF3399"/>
              </a:solidFill>
              <a:round/>
            </a:ln>
            <a:effectLst/>
          </c:spPr>
          <c:marker>
            <c:symbol val="circle"/>
            <c:size val="3"/>
            <c:spPr>
              <a:solidFill>
                <a:srgbClr val="FF3399"/>
              </a:solidFill>
              <a:ln w="12700">
                <a:noFill/>
              </a:ln>
              <a:effectLst/>
            </c:spPr>
          </c:marker>
          <c:xVal>
            <c:numRef>
              <c:f>Par.analysis_base_dt!$D$81:$D$86</c:f>
              <c:numCache>
                <c:formatCode>General</c:formatCode>
                <c:ptCount val="6"/>
                <c:pt idx="0">
                  <c:v>176</c:v>
                </c:pt>
                <c:pt idx="1">
                  <c:v>352</c:v>
                </c:pt>
                <c:pt idx="2">
                  <c:v>528</c:v>
                </c:pt>
                <c:pt idx="3">
                  <c:v>704</c:v>
                </c:pt>
                <c:pt idx="4">
                  <c:v>1056</c:v>
                </c:pt>
                <c:pt idx="5">
                  <c:v>1408</c:v>
                </c:pt>
              </c:numCache>
            </c:numRef>
          </c:xVal>
          <c:yVal>
            <c:numRef>
              <c:f>Par.analysis_base_dt!$I$81:$I$86</c:f>
              <c:numCache>
                <c:formatCode>General</c:formatCode>
                <c:ptCount val="6"/>
                <c:pt idx="0">
                  <c:v>0.13200000000000001</c:v>
                </c:pt>
                <c:pt idx="1">
                  <c:v>0.41699999999999998</c:v>
                </c:pt>
                <c:pt idx="2">
                  <c:v>0.93400000000000005</c:v>
                </c:pt>
                <c:pt idx="3">
                  <c:v>1.7949999999999999</c:v>
                </c:pt>
                <c:pt idx="4">
                  <c:v>5.0330000000000004</c:v>
                </c:pt>
                <c:pt idx="5">
                  <c:v>10.836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CB61-4D99-BF89-2E9B56FEA8E2}"/>
            </c:ext>
          </c:extLst>
        </c:ser>
        <c:ser>
          <c:idx val="3"/>
          <c:order val="3"/>
          <c:tx>
            <c:v>t_4</c:v>
          </c:tx>
          <c:spPr>
            <a:ln w="952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2"/>
            <c:spPr>
              <a:solidFill>
                <a:schemeClr val="accent4"/>
              </a:solidFill>
              <a:ln w="9525">
                <a:noFill/>
              </a:ln>
              <a:effectLst/>
            </c:spPr>
          </c:marker>
          <c:xVal>
            <c:numRef>
              <c:f>Par.analysis_base_dt!$D$92:$D$97</c:f>
              <c:numCache>
                <c:formatCode>General</c:formatCode>
                <c:ptCount val="6"/>
                <c:pt idx="0">
                  <c:v>176</c:v>
                </c:pt>
                <c:pt idx="1">
                  <c:v>352</c:v>
                </c:pt>
                <c:pt idx="2">
                  <c:v>528</c:v>
                </c:pt>
                <c:pt idx="3">
                  <c:v>704</c:v>
                </c:pt>
                <c:pt idx="4">
                  <c:v>1056</c:v>
                </c:pt>
                <c:pt idx="5">
                  <c:v>1408</c:v>
                </c:pt>
              </c:numCache>
            </c:numRef>
          </c:xVal>
          <c:yVal>
            <c:numRef>
              <c:f>Par.analysis_base_dt!$I$92:$I$97</c:f>
              <c:numCache>
                <c:formatCode>General</c:formatCode>
                <c:ptCount val="6"/>
                <c:pt idx="0">
                  <c:v>0.106</c:v>
                </c:pt>
                <c:pt idx="1">
                  <c:v>0.35199999999999998</c:v>
                </c:pt>
                <c:pt idx="2">
                  <c:v>0.77100000000000002</c:v>
                </c:pt>
                <c:pt idx="3">
                  <c:v>1.4470000000000001</c:v>
                </c:pt>
                <c:pt idx="4">
                  <c:v>3.931</c:v>
                </c:pt>
                <c:pt idx="5">
                  <c:v>8.3239999999999998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CB61-4D99-BF89-2E9B56FEA8E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4058984"/>
        <c:axId val="464055376"/>
      </c:scatterChart>
      <c:valAx>
        <c:axId val="464058984"/>
        <c:scaling>
          <c:orientation val="minMax"/>
          <c:max val="1500"/>
          <c:min val="1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100">
                    <a:solidFill>
                      <a:sysClr val="windowText" lastClr="000000"/>
                    </a:solidFill>
                  </a:rPr>
                  <a:t>L (mm)</a:t>
                </a:r>
              </a:p>
            </c:rich>
          </c:tx>
          <c:layout>
            <c:manualLayout>
              <c:xMode val="edge"/>
              <c:yMode val="edge"/>
              <c:x val="0.52859842519685041"/>
              <c:y val="0.935853333333333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64055376"/>
        <c:crosses val="autoZero"/>
        <c:crossBetween val="midCat"/>
        <c:majorUnit val="200"/>
        <c:minorUnit val="100"/>
      </c:valAx>
      <c:valAx>
        <c:axId val="464055376"/>
        <c:scaling>
          <c:orientation val="minMax"/>
          <c:max val="3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100">
                    <a:solidFill>
                      <a:sysClr val="windowText" lastClr="000000"/>
                    </a:solidFill>
                  </a:rPr>
                  <a:t>w</a:t>
                </a:r>
                <a:r>
                  <a:rPr lang="it-IT" sz="1100" baseline="-25000">
                    <a:solidFill>
                      <a:sysClr val="windowText" lastClr="000000"/>
                    </a:solidFill>
                  </a:rPr>
                  <a:t>FE</a:t>
                </a:r>
              </a:p>
            </c:rich>
          </c:tx>
          <c:layout>
            <c:manualLayout>
              <c:xMode val="edge"/>
              <c:yMode val="edge"/>
              <c:x val="0"/>
              <c:y val="0.372874211669924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64058984"/>
        <c:crosses val="autoZero"/>
        <c:crossBetween val="midCat"/>
        <c:majorUnit val="5"/>
        <c:minorUnit val="2.5"/>
      </c:valAx>
      <c:spPr>
        <a:noFill/>
        <a:ln>
          <a:solidFill>
            <a:schemeClr val="tx1">
              <a:alpha val="93000"/>
            </a:schemeClr>
          </a:solidFill>
        </a:ln>
        <a:effectLst/>
      </c:spPr>
    </c:plotArea>
    <c:legend>
      <c:legendPos val="r"/>
      <c:layout>
        <c:manualLayout>
          <c:xMode val="edge"/>
          <c:yMode val="edge"/>
          <c:x val="0.17208890452557971"/>
          <c:y val="3.4321806072725426E-2"/>
          <c:w val="0.19905685411315366"/>
          <c:h val="0.21277801999386842"/>
        </c:manualLayout>
      </c:layout>
      <c:overlay val="0"/>
      <c:spPr>
        <a:solidFill>
          <a:schemeClr val="bg1">
            <a:lumMod val="95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 paperSize="9" orientation="landscape" horizontalDpi="-3" verticalDpi="0"/>
  </c:printSettings>
</c:chartSpace>
</file>

<file path=xl/charts/chart9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it-IT" sz="1000">
                <a:solidFill>
                  <a:sysClr val="windowText" lastClr="000000"/>
                </a:solidFill>
              </a:rPr>
              <a:t>CELLA 1 | t_4 </a:t>
            </a:r>
          </a:p>
        </c:rich>
      </c:tx>
      <c:layout>
        <c:manualLayout>
          <c:xMode val="edge"/>
          <c:yMode val="edge"/>
          <c:x val="0.63946148148148152"/>
          <c:y val="0.7669980709876542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0.17437120389621888"/>
          <c:y val="2.472469135802469E-2"/>
          <c:w val="0.74970097898129495"/>
          <c:h val="0.81051180555555535"/>
        </c:manualLayout>
      </c:layout>
      <c:scatterChart>
        <c:scatterStyle val="lineMarker"/>
        <c:varyColors val="0"/>
        <c:ser>
          <c:idx val="0"/>
          <c:order val="0"/>
          <c:tx>
            <c:v>d_t,1</c:v>
          </c:tx>
          <c:spPr>
            <a:ln w="9525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3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xVal>
            <c:numRef>
              <c:f>Par.analysis_base_dt!$D$48:$D$53</c:f>
              <c:numCache>
                <c:formatCode>General</c:formatCode>
                <c:ptCount val="6"/>
                <c:pt idx="0">
                  <c:v>176</c:v>
                </c:pt>
                <c:pt idx="1">
                  <c:v>352</c:v>
                </c:pt>
                <c:pt idx="2">
                  <c:v>528</c:v>
                </c:pt>
                <c:pt idx="3">
                  <c:v>704</c:v>
                </c:pt>
                <c:pt idx="4">
                  <c:v>1056</c:v>
                </c:pt>
                <c:pt idx="5">
                  <c:v>1408</c:v>
                </c:pt>
              </c:numCache>
            </c:numRef>
          </c:xVal>
          <c:yVal>
            <c:numRef>
              <c:f>Par.analysis_base_dt!$I$48:$I$53</c:f>
              <c:numCache>
                <c:formatCode>General</c:formatCode>
                <c:ptCount val="6"/>
                <c:pt idx="0">
                  <c:v>0.128</c:v>
                </c:pt>
                <c:pt idx="1">
                  <c:v>0.42599999999999999</c:v>
                </c:pt>
                <c:pt idx="2">
                  <c:v>0.89800000000000002</c:v>
                </c:pt>
                <c:pt idx="3">
                  <c:v>1.623</c:v>
                </c:pt>
                <c:pt idx="4">
                  <c:v>4.218</c:v>
                </c:pt>
                <c:pt idx="5">
                  <c:v>8.7080000000000002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248-4739-8BEC-F0AFF572EF16}"/>
            </c:ext>
          </c:extLst>
        </c:ser>
        <c:ser>
          <c:idx val="1"/>
          <c:order val="1"/>
          <c:tx>
            <c:v>d_t,2</c:v>
          </c:tx>
          <c:spPr>
            <a:ln w="9525" cap="rnd">
              <a:solidFill>
                <a:srgbClr val="00CCFF"/>
              </a:solidFill>
              <a:round/>
            </a:ln>
            <a:effectLst/>
          </c:spPr>
          <c:marker>
            <c:symbol val="circle"/>
            <c:size val="3"/>
            <c:spPr>
              <a:solidFill>
                <a:srgbClr val="00CCFF"/>
              </a:solidFill>
              <a:ln w="9525">
                <a:noFill/>
              </a:ln>
              <a:effectLst/>
            </c:spPr>
          </c:marker>
          <c:xVal>
            <c:numRef>
              <c:f>Par.analysis_base_dt!$D$92:$D$97</c:f>
              <c:numCache>
                <c:formatCode>General</c:formatCode>
                <c:ptCount val="6"/>
                <c:pt idx="0">
                  <c:v>176</c:v>
                </c:pt>
                <c:pt idx="1">
                  <c:v>352</c:v>
                </c:pt>
                <c:pt idx="2">
                  <c:v>528</c:v>
                </c:pt>
                <c:pt idx="3">
                  <c:v>704</c:v>
                </c:pt>
                <c:pt idx="4">
                  <c:v>1056</c:v>
                </c:pt>
                <c:pt idx="5">
                  <c:v>1408</c:v>
                </c:pt>
              </c:numCache>
            </c:numRef>
          </c:xVal>
          <c:yVal>
            <c:numRef>
              <c:f>Par.analysis_base_dt!$I$92:$I$97</c:f>
              <c:numCache>
                <c:formatCode>General</c:formatCode>
                <c:ptCount val="6"/>
                <c:pt idx="0">
                  <c:v>0.106</c:v>
                </c:pt>
                <c:pt idx="1">
                  <c:v>0.35199999999999998</c:v>
                </c:pt>
                <c:pt idx="2">
                  <c:v>0.77100000000000002</c:v>
                </c:pt>
                <c:pt idx="3">
                  <c:v>1.4470000000000001</c:v>
                </c:pt>
                <c:pt idx="4">
                  <c:v>3.931</c:v>
                </c:pt>
                <c:pt idx="5">
                  <c:v>8.3239999999999998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248-4739-8BEC-F0AFF572EF16}"/>
            </c:ext>
          </c:extLst>
        </c:ser>
        <c:ser>
          <c:idx val="2"/>
          <c:order val="2"/>
          <c:tx>
            <c:v>d_t,3</c:v>
          </c:tx>
          <c:spPr>
            <a:ln w="9525" cap="rnd">
              <a:solidFill>
                <a:srgbClr val="FF3399"/>
              </a:solidFill>
              <a:round/>
            </a:ln>
            <a:effectLst/>
          </c:spPr>
          <c:marker>
            <c:symbol val="circle"/>
            <c:size val="3"/>
            <c:spPr>
              <a:solidFill>
                <a:srgbClr val="FF3399"/>
              </a:solidFill>
              <a:ln w="12700">
                <a:noFill/>
              </a:ln>
              <a:effectLst/>
            </c:spPr>
          </c:marker>
          <c:xVal>
            <c:numRef>
              <c:f>Par.analysis_base_dt!$D$136:$D$141</c:f>
              <c:numCache>
                <c:formatCode>General</c:formatCode>
                <c:ptCount val="6"/>
                <c:pt idx="0">
                  <c:v>176</c:v>
                </c:pt>
                <c:pt idx="1">
                  <c:v>352</c:v>
                </c:pt>
                <c:pt idx="2">
                  <c:v>528</c:v>
                </c:pt>
                <c:pt idx="3">
                  <c:v>704</c:v>
                </c:pt>
                <c:pt idx="4">
                  <c:v>1056</c:v>
                </c:pt>
                <c:pt idx="5">
                  <c:v>1408</c:v>
                </c:pt>
              </c:numCache>
            </c:numRef>
          </c:xVal>
          <c:yVal>
            <c:numRef>
              <c:f>Par.analysis_base_dt!$I$136:$I$141</c:f>
              <c:numCache>
                <c:formatCode>General</c:formatCode>
                <c:ptCount val="6"/>
                <c:pt idx="0">
                  <c:v>8.8999999999999996E-2</c:v>
                </c:pt>
                <c:pt idx="1">
                  <c:v>0.30099999999999999</c:v>
                </c:pt>
                <c:pt idx="2">
                  <c:v>0.68600000000000005</c:v>
                </c:pt>
                <c:pt idx="3">
                  <c:v>1.329</c:v>
                </c:pt>
                <c:pt idx="4">
                  <c:v>3.7440000000000002</c:v>
                </c:pt>
                <c:pt idx="5">
                  <c:v>8.0739999999999998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1248-4739-8BEC-F0AFF572EF1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4058984"/>
        <c:axId val="464055376"/>
      </c:scatterChart>
      <c:valAx>
        <c:axId val="464058984"/>
        <c:scaling>
          <c:orientation val="minMax"/>
          <c:max val="1500"/>
          <c:min val="1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100">
                    <a:solidFill>
                      <a:sysClr val="windowText" lastClr="000000"/>
                    </a:solidFill>
                  </a:rPr>
                  <a:t>L (mm)</a:t>
                </a:r>
              </a:p>
            </c:rich>
          </c:tx>
          <c:layout>
            <c:manualLayout>
              <c:xMode val="edge"/>
              <c:yMode val="edge"/>
              <c:x val="0.52859842519685041"/>
              <c:y val="0.935853333333333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64055376"/>
        <c:crosses val="autoZero"/>
        <c:crossBetween val="midCat"/>
        <c:majorUnit val="200"/>
        <c:minorUnit val="100"/>
      </c:valAx>
      <c:valAx>
        <c:axId val="464055376"/>
        <c:scaling>
          <c:orientation val="minMax"/>
          <c:max val="3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100">
                    <a:solidFill>
                      <a:sysClr val="windowText" lastClr="000000"/>
                    </a:solidFill>
                  </a:rPr>
                  <a:t>w</a:t>
                </a:r>
                <a:r>
                  <a:rPr lang="it-IT" sz="1100" baseline="-25000">
                    <a:solidFill>
                      <a:sysClr val="windowText" lastClr="000000"/>
                    </a:solidFill>
                  </a:rPr>
                  <a:t>FE</a:t>
                </a:r>
              </a:p>
            </c:rich>
          </c:tx>
          <c:layout>
            <c:manualLayout>
              <c:xMode val="edge"/>
              <c:yMode val="edge"/>
              <c:x val="0"/>
              <c:y val="0.372874211669924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64058984"/>
        <c:crosses val="autoZero"/>
        <c:crossBetween val="midCat"/>
        <c:majorUnit val="5"/>
        <c:minorUnit val="2.5"/>
      </c:valAx>
      <c:spPr>
        <a:noFill/>
        <a:ln>
          <a:solidFill>
            <a:schemeClr val="tx1">
              <a:alpha val="93000"/>
            </a:schemeClr>
          </a:solidFill>
        </a:ln>
        <a:effectLst/>
      </c:spPr>
    </c:plotArea>
    <c:legend>
      <c:legendPos val="r"/>
      <c:layout>
        <c:manualLayout>
          <c:xMode val="edge"/>
          <c:yMode val="edge"/>
          <c:x val="0.17682215069761345"/>
          <c:y val="3.4321806072725426E-2"/>
          <c:w val="0.24018333333333333"/>
          <c:h val="0.15215311922680699"/>
        </c:manualLayout>
      </c:layout>
      <c:overlay val="0"/>
      <c:spPr>
        <a:solidFill>
          <a:schemeClr val="bg1">
            <a:lumMod val="95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 paperSize="9" orientation="landscape" horizontalDpi="-3" verticalDpi="0"/>
  </c:printSettings>
</c:chartSpace>
</file>

<file path=xl/charts/chart9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it-IT" sz="1000">
                <a:solidFill>
                  <a:sysClr val="windowText" lastClr="000000"/>
                </a:solidFill>
              </a:rPr>
              <a:t>CELLA 1 | d_t,2 </a:t>
            </a:r>
          </a:p>
        </c:rich>
      </c:tx>
      <c:layout>
        <c:manualLayout>
          <c:xMode val="edge"/>
          <c:yMode val="edge"/>
          <c:x val="0.601595588465489"/>
          <c:y val="0.7669981774736982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0.17437120389621888"/>
          <c:y val="2.472469135802469E-2"/>
          <c:w val="0.74970097898129495"/>
          <c:h val="0.81051180555555535"/>
        </c:manualLayout>
      </c:layout>
      <c:scatterChart>
        <c:scatterStyle val="lineMarker"/>
        <c:varyColors val="0"/>
        <c:ser>
          <c:idx val="0"/>
          <c:order val="0"/>
          <c:tx>
            <c:v>t_1</c:v>
          </c:tx>
          <c:spPr>
            <a:ln w="9525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3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xVal>
            <c:numRef>
              <c:f>Par.analysis_base_dt!$D$59:$D$64</c:f>
              <c:numCache>
                <c:formatCode>General</c:formatCode>
                <c:ptCount val="6"/>
                <c:pt idx="0">
                  <c:v>176</c:v>
                </c:pt>
                <c:pt idx="1">
                  <c:v>352</c:v>
                </c:pt>
                <c:pt idx="2">
                  <c:v>528</c:v>
                </c:pt>
                <c:pt idx="3">
                  <c:v>704</c:v>
                </c:pt>
                <c:pt idx="4">
                  <c:v>1056</c:v>
                </c:pt>
                <c:pt idx="5">
                  <c:v>1408</c:v>
                </c:pt>
              </c:numCache>
            </c:numRef>
          </c:xVal>
          <c:yVal>
            <c:numRef>
              <c:f>Par.analysis_base_dt!$E$59:$E$64</c:f>
              <c:numCache>
                <c:formatCode>0.000</c:formatCode>
                <c:ptCount val="6"/>
                <c:pt idx="0">
                  <c:v>7.0737471284925579E-2</c:v>
                </c:pt>
                <c:pt idx="1">
                  <c:v>0.36288773862261914</c:v>
                </c:pt>
                <c:pt idx="2">
                  <c:v>1.0978635980658487</c:v>
                </c:pt>
                <c:pt idx="3">
                  <c:v>2.4970778456673823</c:v>
                </c:pt>
                <c:pt idx="4">
                  <c:v>8.1738726895564326</c:v>
                </c:pt>
                <c:pt idx="5">
                  <c:v>19.164574638711915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B40-46DD-8D9F-27745113C4D4}"/>
            </c:ext>
          </c:extLst>
        </c:ser>
        <c:ser>
          <c:idx val="1"/>
          <c:order val="1"/>
          <c:tx>
            <c:v>t_2</c:v>
          </c:tx>
          <c:spPr>
            <a:ln w="9525" cap="rnd">
              <a:solidFill>
                <a:srgbClr val="00CCFF"/>
              </a:solidFill>
              <a:round/>
            </a:ln>
            <a:effectLst/>
          </c:spPr>
          <c:marker>
            <c:symbol val="circle"/>
            <c:size val="3"/>
            <c:spPr>
              <a:solidFill>
                <a:srgbClr val="00CCFF"/>
              </a:solidFill>
              <a:ln w="9525">
                <a:noFill/>
              </a:ln>
              <a:effectLst/>
            </c:spPr>
          </c:marker>
          <c:xVal>
            <c:numRef>
              <c:f>Par.analysis_base_dt!$D$70:$D$75</c:f>
              <c:numCache>
                <c:formatCode>General</c:formatCode>
                <c:ptCount val="6"/>
                <c:pt idx="0">
                  <c:v>176</c:v>
                </c:pt>
                <c:pt idx="1">
                  <c:v>352</c:v>
                </c:pt>
                <c:pt idx="2">
                  <c:v>528</c:v>
                </c:pt>
                <c:pt idx="3">
                  <c:v>704</c:v>
                </c:pt>
                <c:pt idx="4">
                  <c:v>1056</c:v>
                </c:pt>
                <c:pt idx="5">
                  <c:v>1408</c:v>
                </c:pt>
              </c:numCache>
            </c:numRef>
          </c:xVal>
          <c:yVal>
            <c:numRef>
              <c:f>Par.analysis_base_dt!$E$70:$E$75</c:f>
              <c:numCache>
                <c:formatCode>0.000</c:formatCode>
                <c:ptCount val="6"/>
                <c:pt idx="0">
                  <c:v>5.9666831482287179E-2</c:v>
                </c:pt>
                <c:pt idx="1">
                  <c:v>0.27432262020151194</c:v>
                </c:pt>
                <c:pt idx="2">
                  <c:v>0.79895632339461198</c:v>
                </c:pt>
                <c:pt idx="3">
                  <c:v>1.7885568982985245</c:v>
                </c:pt>
                <c:pt idx="4">
                  <c:v>5.7826144921865392</c:v>
                </c:pt>
                <c:pt idx="5">
                  <c:v>13.496407059761054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B40-46DD-8D9F-27745113C4D4}"/>
            </c:ext>
          </c:extLst>
        </c:ser>
        <c:ser>
          <c:idx val="2"/>
          <c:order val="2"/>
          <c:tx>
            <c:v>t_3</c:v>
          </c:tx>
          <c:spPr>
            <a:ln w="9525" cap="rnd">
              <a:solidFill>
                <a:srgbClr val="FF3399"/>
              </a:solidFill>
              <a:round/>
            </a:ln>
            <a:effectLst/>
          </c:spPr>
          <c:marker>
            <c:symbol val="circle"/>
            <c:size val="3"/>
            <c:spPr>
              <a:solidFill>
                <a:srgbClr val="FF3399"/>
              </a:solidFill>
              <a:ln w="12700">
                <a:noFill/>
              </a:ln>
              <a:effectLst/>
            </c:spPr>
          </c:marker>
          <c:xVal>
            <c:numRef>
              <c:f>Par.analysis_base_dt!$D$81:$D$86</c:f>
              <c:numCache>
                <c:formatCode>General</c:formatCode>
                <c:ptCount val="6"/>
                <c:pt idx="0">
                  <c:v>176</c:v>
                </c:pt>
                <c:pt idx="1">
                  <c:v>352</c:v>
                </c:pt>
                <c:pt idx="2">
                  <c:v>528</c:v>
                </c:pt>
                <c:pt idx="3">
                  <c:v>704</c:v>
                </c:pt>
                <c:pt idx="4">
                  <c:v>1056</c:v>
                </c:pt>
                <c:pt idx="5">
                  <c:v>1408</c:v>
                </c:pt>
              </c:numCache>
            </c:numRef>
          </c:xVal>
          <c:yVal>
            <c:numRef>
              <c:f>Par.analysis_base_dt!$E$81:$E$86</c:f>
              <c:numCache>
                <c:formatCode>0.000</c:formatCode>
                <c:ptCount val="6"/>
                <c:pt idx="0">
                  <c:v>5.1056333858012871E-2</c:v>
                </c:pt>
                <c:pt idx="1">
                  <c:v>0.20543863920731747</c:v>
                </c:pt>
                <c:pt idx="2">
                  <c:v>0.56647288753920555</c:v>
                </c:pt>
                <c:pt idx="3">
                  <c:v>1.2374850503449688</c:v>
                </c:pt>
                <c:pt idx="4">
                  <c:v>3.9227470053432878</c:v>
                </c:pt>
                <c:pt idx="5">
                  <c:v>9.0878322761326089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2B40-46DD-8D9F-27745113C4D4}"/>
            </c:ext>
          </c:extLst>
        </c:ser>
        <c:ser>
          <c:idx val="3"/>
          <c:order val="3"/>
          <c:tx>
            <c:v>t_4</c:v>
          </c:tx>
          <c:spPr>
            <a:ln w="952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2"/>
            <c:spPr>
              <a:solidFill>
                <a:schemeClr val="accent4"/>
              </a:solidFill>
              <a:ln w="9525">
                <a:noFill/>
              </a:ln>
              <a:effectLst/>
            </c:spPr>
          </c:marker>
          <c:xVal>
            <c:numRef>
              <c:f>Par.analysis_base_dt!$D$92:$D$97</c:f>
              <c:numCache>
                <c:formatCode>General</c:formatCode>
                <c:ptCount val="6"/>
                <c:pt idx="0">
                  <c:v>176</c:v>
                </c:pt>
                <c:pt idx="1">
                  <c:v>352</c:v>
                </c:pt>
                <c:pt idx="2">
                  <c:v>528</c:v>
                </c:pt>
                <c:pt idx="3">
                  <c:v>704</c:v>
                </c:pt>
                <c:pt idx="4">
                  <c:v>1056</c:v>
                </c:pt>
                <c:pt idx="5">
                  <c:v>1408</c:v>
                </c:pt>
              </c:numCache>
            </c:numRef>
          </c:xVal>
          <c:yVal>
            <c:numRef>
              <c:f>Par.analysis_base_dt!$E$92:$E$97</c:f>
              <c:numCache>
                <c:formatCode>0.000</c:formatCode>
                <c:ptCount val="6"/>
                <c:pt idx="0">
                  <c:v>4.6751085045875718E-2</c:v>
                </c:pt>
                <c:pt idx="1">
                  <c:v>0.17099664871022022</c:v>
                </c:pt>
                <c:pt idx="2">
                  <c:v>0.45023116961150234</c:v>
                </c:pt>
                <c:pt idx="3">
                  <c:v>0.96194912636819074</c:v>
                </c:pt>
                <c:pt idx="4">
                  <c:v>2.9928132619216621</c:v>
                </c:pt>
                <c:pt idx="5">
                  <c:v>6.8835448843183844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2B40-46DD-8D9F-27745113C4D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4058984"/>
        <c:axId val="464055376"/>
      </c:scatterChart>
      <c:valAx>
        <c:axId val="464058984"/>
        <c:scaling>
          <c:orientation val="minMax"/>
          <c:max val="1500"/>
          <c:min val="1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100">
                    <a:solidFill>
                      <a:sysClr val="windowText" lastClr="000000"/>
                    </a:solidFill>
                  </a:rPr>
                  <a:t>L (mm)</a:t>
                </a:r>
              </a:p>
            </c:rich>
          </c:tx>
          <c:layout>
            <c:manualLayout>
              <c:xMode val="edge"/>
              <c:yMode val="edge"/>
              <c:x val="0.52859842519685041"/>
              <c:y val="0.935853333333333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64055376"/>
        <c:crosses val="autoZero"/>
        <c:crossBetween val="midCat"/>
        <c:majorUnit val="200"/>
        <c:minorUnit val="100"/>
      </c:valAx>
      <c:valAx>
        <c:axId val="464055376"/>
        <c:scaling>
          <c:orientation val="minMax"/>
          <c:max val="3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100">
                    <a:solidFill>
                      <a:sysClr val="windowText" lastClr="000000"/>
                    </a:solidFill>
                  </a:rPr>
                  <a:t>w</a:t>
                </a:r>
                <a:r>
                  <a:rPr lang="it-IT" sz="1100" baseline="-25000">
                    <a:solidFill>
                      <a:sysClr val="windowText" lastClr="000000"/>
                    </a:solidFill>
                  </a:rPr>
                  <a:t>an</a:t>
                </a:r>
              </a:p>
            </c:rich>
          </c:tx>
          <c:layout>
            <c:manualLayout>
              <c:xMode val="edge"/>
              <c:yMode val="edge"/>
              <c:x val="0"/>
              <c:y val="0.372874211669924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#,##0" sourceLinked="0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64058984"/>
        <c:crosses val="autoZero"/>
        <c:crossBetween val="midCat"/>
        <c:majorUnit val="5"/>
        <c:minorUnit val="2.5"/>
      </c:valAx>
      <c:spPr>
        <a:noFill/>
        <a:ln>
          <a:solidFill>
            <a:schemeClr val="tx1">
              <a:alpha val="93000"/>
            </a:schemeClr>
          </a:solidFill>
        </a:ln>
        <a:effectLst/>
      </c:spPr>
    </c:plotArea>
    <c:legend>
      <c:legendPos val="r"/>
      <c:layout>
        <c:manualLayout>
          <c:xMode val="edge"/>
          <c:yMode val="edge"/>
          <c:x val="0.17208890452557971"/>
          <c:y val="3.4321806072725426E-2"/>
          <c:w val="0.19905685411315366"/>
          <c:h val="0.21277801999386842"/>
        </c:manualLayout>
      </c:layout>
      <c:overlay val="0"/>
      <c:spPr>
        <a:solidFill>
          <a:schemeClr val="bg1">
            <a:lumMod val="95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 paperSize="9" orientation="landscape" horizontalDpi="-3" verticalDpi="0"/>
  </c:printSettings>
</c:chartSpace>
</file>

<file path=xl/charts/chart9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it-IT" sz="1000">
                <a:solidFill>
                  <a:sysClr val="windowText" lastClr="000000"/>
                </a:solidFill>
              </a:rPr>
              <a:t>CELLA 1 | t_1 </a:t>
            </a:r>
          </a:p>
        </c:rich>
      </c:tx>
      <c:layout>
        <c:manualLayout>
          <c:xMode val="edge"/>
          <c:yMode val="edge"/>
          <c:x val="0.63946148148148152"/>
          <c:y val="0.7669980709876542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0.17437120389621888"/>
          <c:y val="2.472469135802469E-2"/>
          <c:w val="0.74970097898129495"/>
          <c:h val="0.81051180555555535"/>
        </c:manualLayout>
      </c:layout>
      <c:scatterChart>
        <c:scatterStyle val="lineMarker"/>
        <c:varyColors val="0"/>
        <c:ser>
          <c:idx val="0"/>
          <c:order val="0"/>
          <c:tx>
            <c:v>d_t,1</c:v>
          </c:tx>
          <c:spPr>
            <a:ln w="9525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3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xVal>
            <c:numRef>
              <c:f>Par.analysis_base_dt!$D$15:$D$20</c:f>
              <c:numCache>
                <c:formatCode>General</c:formatCode>
                <c:ptCount val="6"/>
                <c:pt idx="0">
                  <c:v>176</c:v>
                </c:pt>
                <c:pt idx="1">
                  <c:v>352</c:v>
                </c:pt>
                <c:pt idx="2">
                  <c:v>528</c:v>
                </c:pt>
                <c:pt idx="3">
                  <c:v>704</c:v>
                </c:pt>
                <c:pt idx="4">
                  <c:v>1056</c:v>
                </c:pt>
                <c:pt idx="5">
                  <c:v>1408</c:v>
                </c:pt>
              </c:numCache>
            </c:numRef>
          </c:xVal>
          <c:yVal>
            <c:numRef>
              <c:f>Par.analysis_base_dt!$E$15:$E$20</c:f>
              <c:numCache>
                <c:formatCode>0.000</c:formatCode>
                <c:ptCount val="6"/>
                <c:pt idx="0">
                  <c:v>8.2955788005009884E-2</c:v>
                </c:pt>
                <c:pt idx="1">
                  <c:v>0.38732437206278775</c:v>
                </c:pt>
                <c:pt idx="2">
                  <c:v>1.1345185482261015</c:v>
                </c:pt>
                <c:pt idx="3">
                  <c:v>2.5459511125477192</c:v>
                </c:pt>
                <c:pt idx="4">
                  <c:v>8.2471825898769389</c:v>
                </c:pt>
                <c:pt idx="5">
                  <c:v>19.262321172472589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518-4CD1-9C74-A0E824369265}"/>
            </c:ext>
          </c:extLst>
        </c:ser>
        <c:ser>
          <c:idx val="1"/>
          <c:order val="1"/>
          <c:tx>
            <c:v>d_t,2</c:v>
          </c:tx>
          <c:spPr>
            <a:ln w="9525" cap="rnd">
              <a:solidFill>
                <a:srgbClr val="00CCFF"/>
              </a:solidFill>
              <a:round/>
            </a:ln>
            <a:effectLst/>
          </c:spPr>
          <c:marker>
            <c:symbol val="circle"/>
            <c:size val="3"/>
            <c:spPr>
              <a:solidFill>
                <a:srgbClr val="00CCFF"/>
              </a:solidFill>
              <a:ln w="9525">
                <a:noFill/>
              </a:ln>
              <a:effectLst/>
            </c:spPr>
          </c:marker>
          <c:xVal>
            <c:numRef>
              <c:f>Par.analysis_base_dt!$D$59:$D$64</c:f>
              <c:numCache>
                <c:formatCode>General</c:formatCode>
                <c:ptCount val="6"/>
                <c:pt idx="0">
                  <c:v>176</c:v>
                </c:pt>
                <c:pt idx="1">
                  <c:v>352</c:v>
                </c:pt>
                <c:pt idx="2">
                  <c:v>528</c:v>
                </c:pt>
                <c:pt idx="3">
                  <c:v>704</c:v>
                </c:pt>
                <c:pt idx="4">
                  <c:v>1056</c:v>
                </c:pt>
                <c:pt idx="5">
                  <c:v>1408</c:v>
                </c:pt>
              </c:numCache>
            </c:numRef>
          </c:xVal>
          <c:yVal>
            <c:numRef>
              <c:f>Par.analysis_base_dt!$E$59:$E$64</c:f>
              <c:numCache>
                <c:formatCode>0.000</c:formatCode>
                <c:ptCount val="6"/>
                <c:pt idx="0">
                  <c:v>7.0737471284925579E-2</c:v>
                </c:pt>
                <c:pt idx="1">
                  <c:v>0.36288773862261914</c:v>
                </c:pt>
                <c:pt idx="2">
                  <c:v>1.0978635980658487</c:v>
                </c:pt>
                <c:pt idx="3">
                  <c:v>2.4970778456673823</c:v>
                </c:pt>
                <c:pt idx="4">
                  <c:v>8.1738726895564326</c:v>
                </c:pt>
                <c:pt idx="5">
                  <c:v>19.164574638711915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518-4CD1-9C74-A0E824369265}"/>
            </c:ext>
          </c:extLst>
        </c:ser>
        <c:ser>
          <c:idx val="2"/>
          <c:order val="2"/>
          <c:tx>
            <c:v>d_t,3</c:v>
          </c:tx>
          <c:spPr>
            <a:ln w="9525" cap="rnd">
              <a:solidFill>
                <a:srgbClr val="FF3399"/>
              </a:solidFill>
              <a:round/>
            </a:ln>
            <a:effectLst/>
          </c:spPr>
          <c:marker>
            <c:symbol val="circle"/>
            <c:size val="3"/>
            <c:spPr>
              <a:solidFill>
                <a:srgbClr val="FF3399"/>
              </a:solidFill>
              <a:ln w="12700">
                <a:noFill/>
              </a:ln>
              <a:effectLst/>
            </c:spPr>
          </c:marker>
          <c:xVal>
            <c:numRef>
              <c:f>Par.analysis_base_dt!$D$103:$D$108</c:f>
              <c:numCache>
                <c:formatCode>General</c:formatCode>
                <c:ptCount val="6"/>
                <c:pt idx="0">
                  <c:v>176</c:v>
                </c:pt>
                <c:pt idx="1">
                  <c:v>352</c:v>
                </c:pt>
                <c:pt idx="2">
                  <c:v>528</c:v>
                </c:pt>
                <c:pt idx="3">
                  <c:v>704</c:v>
                </c:pt>
                <c:pt idx="4">
                  <c:v>1056</c:v>
                </c:pt>
                <c:pt idx="5">
                  <c:v>1408</c:v>
                </c:pt>
              </c:numCache>
            </c:numRef>
          </c:xVal>
          <c:yVal>
            <c:numRef>
              <c:f>Par.analysis_base_dt!$E$103:$E$108</c:f>
              <c:numCache>
                <c:formatCode>0.000</c:formatCode>
                <c:ptCount val="6"/>
                <c:pt idx="0">
                  <c:v>6.2807313798332404E-2</c:v>
                </c:pt>
                <c:pt idx="1">
                  <c:v>0.34702742364943279</c:v>
                </c:pt>
                <c:pt idx="2">
                  <c:v>1.0740731256060692</c:v>
                </c:pt>
                <c:pt idx="3">
                  <c:v>2.4653572157210095</c:v>
                </c:pt>
                <c:pt idx="4">
                  <c:v>8.1262917446368732</c:v>
                </c:pt>
                <c:pt idx="5">
                  <c:v>19.101133378819171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E518-4CD1-9C74-A0E82436926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4058984"/>
        <c:axId val="464055376"/>
      </c:scatterChart>
      <c:valAx>
        <c:axId val="464058984"/>
        <c:scaling>
          <c:orientation val="minMax"/>
          <c:max val="1500"/>
          <c:min val="1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100">
                    <a:solidFill>
                      <a:sysClr val="windowText" lastClr="000000"/>
                    </a:solidFill>
                  </a:rPr>
                  <a:t>L (mm)</a:t>
                </a:r>
              </a:p>
            </c:rich>
          </c:tx>
          <c:layout>
            <c:manualLayout>
              <c:xMode val="edge"/>
              <c:yMode val="edge"/>
              <c:x val="0.52859842519685041"/>
              <c:y val="0.935853333333333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64055376"/>
        <c:crosses val="autoZero"/>
        <c:crossBetween val="midCat"/>
        <c:majorUnit val="200"/>
        <c:minorUnit val="100"/>
      </c:valAx>
      <c:valAx>
        <c:axId val="464055376"/>
        <c:scaling>
          <c:orientation val="minMax"/>
          <c:max val="3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100">
                    <a:solidFill>
                      <a:sysClr val="windowText" lastClr="000000"/>
                    </a:solidFill>
                  </a:rPr>
                  <a:t>w</a:t>
                </a:r>
                <a:r>
                  <a:rPr lang="it-IT" sz="1100" baseline="-25000">
                    <a:solidFill>
                      <a:sysClr val="windowText" lastClr="000000"/>
                    </a:solidFill>
                  </a:rPr>
                  <a:t>an</a:t>
                </a:r>
              </a:p>
            </c:rich>
          </c:tx>
          <c:layout>
            <c:manualLayout>
              <c:xMode val="edge"/>
              <c:yMode val="edge"/>
              <c:x val="0"/>
              <c:y val="0.372874211669924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#,##0" sourceLinked="0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64058984"/>
        <c:crosses val="autoZero"/>
        <c:crossBetween val="midCat"/>
        <c:majorUnit val="5"/>
        <c:minorUnit val="2.5"/>
      </c:valAx>
      <c:spPr>
        <a:noFill/>
        <a:ln>
          <a:solidFill>
            <a:schemeClr val="tx1">
              <a:alpha val="93000"/>
            </a:schemeClr>
          </a:solidFill>
        </a:ln>
        <a:effectLst/>
      </c:spPr>
    </c:plotArea>
    <c:legend>
      <c:legendPos val="r"/>
      <c:layout>
        <c:manualLayout>
          <c:xMode val="edge"/>
          <c:yMode val="edge"/>
          <c:x val="0.17682215069761345"/>
          <c:y val="3.4321806072725426E-2"/>
          <c:w val="0.24018333333333333"/>
          <c:h val="0.15215311922680699"/>
        </c:manualLayout>
      </c:layout>
      <c:overlay val="0"/>
      <c:spPr>
        <a:solidFill>
          <a:schemeClr val="bg1">
            <a:lumMod val="95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 paperSize="9" orientation="landscape" horizontalDpi="-3" verticalDpi="0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2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3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4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5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6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7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8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9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0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2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3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4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5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6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7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8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9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0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2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3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4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5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6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7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8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9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0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2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3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4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5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7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8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9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0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2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3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4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5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6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7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8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9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0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2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3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4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5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6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7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8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9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0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2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3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4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5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3" Type="http://schemas.openxmlformats.org/officeDocument/2006/relationships/chart" Target="../charts/chart13.xml"/><Relationship Id="rId18" Type="http://schemas.openxmlformats.org/officeDocument/2006/relationships/chart" Target="../charts/chart18.xml"/><Relationship Id="rId26" Type="http://schemas.openxmlformats.org/officeDocument/2006/relationships/chart" Target="../charts/chart26.xml"/><Relationship Id="rId39" Type="http://schemas.openxmlformats.org/officeDocument/2006/relationships/chart" Target="../charts/chart39.xml"/><Relationship Id="rId21" Type="http://schemas.openxmlformats.org/officeDocument/2006/relationships/chart" Target="../charts/chart21.xml"/><Relationship Id="rId34" Type="http://schemas.openxmlformats.org/officeDocument/2006/relationships/chart" Target="../charts/chart34.xml"/><Relationship Id="rId42" Type="http://schemas.openxmlformats.org/officeDocument/2006/relationships/chart" Target="../charts/chart42.xml"/><Relationship Id="rId47" Type="http://schemas.openxmlformats.org/officeDocument/2006/relationships/chart" Target="../charts/chart47.xml"/><Relationship Id="rId50" Type="http://schemas.openxmlformats.org/officeDocument/2006/relationships/chart" Target="../charts/chart50.xml"/><Relationship Id="rId55" Type="http://schemas.openxmlformats.org/officeDocument/2006/relationships/chart" Target="../charts/chart55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6" Type="http://schemas.openxmlformats.org/officeDocument/2006/relationships/chart" Target="../charts/chart16.xml"/><Relationship Id="rId20" Type="http://schemas.openxmlformats.org/officeDocument/2006/relationships/chart" Target="../charts/chart20.xml"/><Relationship Id="rId29" Type="http://schemas.openxmlformats.org/officeDocument/2006/relationships/chart" Target="../charts/chart29.xml"/><Relationship Id="rId41" Type="http://schemas.openxmlformats.org/officeDocument/2006/relationships/chart" Target="../charts/chart41.xml"/><Relationship Id="rId54" Type="http://schemas.openxmlformats.org/officeDocument/2006/relationships/chart" Target="../charts/chart54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24" Type="http://schemas.openxmlformats.org/officeDocument/2006/relationships/chart" Target="../charts/chart24.xml"/><Relationship Id="rId32" Type="http://schemas.openxmlformats.org/officeDocument/2006/relationships/chart" Target="../charts/chart32.xml"/><Relationship Id="rId37" Type="http://schemas.openxmlformats.org/officeDocument/2006/relationships/chart" Target="../charts/chart37.xml"/><Relationship Id="rId40" Type="http://schemas.openxmlformats.org/officeDocument/2006/relationships/chart" Target="../charts/chart40.xml"/><Relationship Id="rId45" Type="http://schemas.openxmlformats.org/officeDocument/2006/relationships/chart" Target="../charts/chart45.xml"/><Relationship Id="rId53" Type="http://schemas.openxmlformats.org/officeDocument/2006/relationships/chart" Target="../charts/chart53.xml"/><Relationship Id="rId58" Type="http://schemas.openxmlformats.org/officeDocument/2006/relationships/chart" Target="../charts/chart58.xml"/><Relationship Id="rId5" Type="http://schemas.openxmlformats.org/officeDocument/2006/relationships/chart" Target="../charts/chart5.xml"/><Relationship Id="rId15" Type="http://schemas.openxmlformats.org/officeDocument/2006/relationships/chart" Target="../charts/chart15.xml"/><Relationship Id="rId23" Type="http://schemas.openxmlformats.org/officeDocument/2006/relationships/chart" Target="../charts/chart23.xml"/><Relationship Id="rId28" Type="http://schemas.openxmlformats.org/officeDocument/2006/relationships/chart" Target="../charts/chart28.xml"/><Relationship Id="rId36" Type="http://schemas.openxmlformats.org/officeDocument/2006/relationships/chart" Target="../charts/chart36.xml"/><Relationship Id="rId49" Type="http://schemas.openxmlformats.org/officeDocument/2006/relationships/chart" Target="../charts/chart49.xml"/><Relationship Id="rId57" Type="http://schemas.openxmlformats.org/officeDocument/2006/relationships/chart" Target="../charts/chart57.xml"/><Relationship Id="rId61" Type="http://schemas.openxmlformats.org/officeDocument/2006/relationships/chart" Target="../charts/chart61.xml"/><Relationship Id="rId10" Type="http://schemas.openxmlformats.org/officeDocument/2006/relationships/chart" Target="../charts/chart10.xml"/><Relationship Id="rId19" Type="http://schemas.openxmlformats.org/officeDocument/2006/relationships/chart" Target="../charts/chart19.xml"/><Relationship Id="rId31" Type="http://schemas.openxmlformats.org/officeDocument/2006/relationships/chart" Target="../charts/chart31.xml"/><Relationship Id="rId44" Type="http://schemas.openxmlformats.org/officeDocument/2006/relationships/chart" Target="../charts/chart44.xml"/><Relationship Id="rId52" Type="http://schemas.openxmlformats.org/officeDocument/2006/relationships/chart" Target="../charts/chart52.xml"/><Relationship Id="rId60" Type="http://schemas.openxmlformats.org/officeDocument/2006/relationships/chart" Target="../charts/chart6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4" Type="http://schemas.openxmlformats.org/officeDocument/2006/relationships/chart" Target="../charts/chart14.xml"/><Relationship Id="rId22" Type="http://schemas.openxmlformats.org/officeDocument/2006/relationships/chart" Target="../charts/chart22.xml"/><Relationship Id="rId27" Type="http://schemas.openxmlformats.org/officeDocument/2006/relationships/chart" Target="../charts/chart27.xml"/><Relationship Id="rId30" Type="http://schemas.openxmlformats.org/officeDocument/2006/relationships/chart" Target="../charts/chart30.xml"/><Relationship Id="rId35" Type="http://schemas.openxmlformats.org/officeDocument/2006/relationships/chart" Target="../charts/chart35.xml"/><Relationship Id="rId43" Type="http://schemas.openxmlformats.org/officeDocument/2006/relationships/chart" Target="../charts/chart43.xml"/><Relationship Id="rId48" Type="http://schemas.openxmlformats.org/officeDocument/2006/relationships/chart" Target="../charts/chart48.xml"/><Relationship Id="rId56" Type="http://schemas.openxmlformats.org/officeDocument/2006/relationships/chart" Target="../charts/chart56.xml"/><Relationship Id="rId8" Type="http://schemas.openxmlformats.org/officeDocument/2006/relationships/chart" Target="../charts/chart8.xml"/><Relationship Id="rId51" Type="http://schemas.openxmlformats.org/officeDocument/2006/relationships/chart" Target="../charts/chart51.xml"/><Relationship Id="rId3" Type="http://schemas.openxmlformats.org/officeDocument/2006/relationships/chart" Target="../charts/chart3.xml"/><Relationship Id="rId12" Type="http://schemas.openxmlformats.org/officeDocument/2006/relationships/chart" Target="../charts/chart12.xml"/><Relationship Id="rId17" Type="http://schemas.openxmlformats.org/officeDocument/2006/relationships/chart" Target="../charts/chart17.xml"/><Relationship Id="rId25" Type="http://schemas.openxmlformats.org/officeDocument/2006/relationships/chart" Target="../charts/chart25.xml"/><Relationship Id="rId33" Type="http://schemas.openxmlformats.org/officeDocument/2006/relationships/chart" Target="../charts/chart33.xml"/><Relationship Id="rId38" Type="http://schemas.openxmlformats.org/officeDocument/2006/relationships/chart" Target="../charts/chart38.xml"/><Relationship Id="rId46" Type="http://schemas.openxmlformats.org/officeDocument/2006/relationships/chart" Target="../charts/chart46.xml"/><Relationship Id="rId59" Type="http://schemas.openxmlformats.org/officeDocument/2006/relationships/chart" Target="../charts/chart59.xml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emf"/><Relationship Id="rId3" Type="http://schemas.openxmlformats.org/officeDocument/2006/relationships/image" Target="../media/image3.emf"/><Relationship Id="rId7" Type="http://schemas.openxmlformats.org/officeDocument/2006/relationships/image" Target="../media/image7.emf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6" Type="http://schemas.openxmlformats.org/officeDocument/2006/relationships/image" Target="../media/image6.emf"/><Relationship Id="rId11" Type="http://schemas.openxmlformats.org/officeDocument/2006/relationships/image" Target="../media/image11.emf"/><Relationship Id="rId5" Type="http://schemas.openxmlformats.org/officeDocument/2006/relationships/image" Target="../media/image5.emf"/><Relationship Id="rId10" Type="http://schemas.openxmlformats.org/officeDocument/2006/relationships/image" Target="../media/image10.emf"/><Relationship Id="rId4" Type="http://schemas.openxmlformats.org/officeDocument/2006/relationships/image" Target="../media/image4.emf"/><Relationship Id="rId9" Type="http://schemas.openxmlformats.org/officeDocument/2006/relationships/image" Target="../media/image9.emf"/></Relationships>
</file>

<file path=xl/drawings/_rels/drawing3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emf"/><Relationship Id="rId3" Type="http://schemas.openxmlformats.org/officeDocument/2006/relationships/image" Target="../media/image3.emf"/><Relationship Id="rId7" Type="http://schemas.openxmlformats.org/officeDocument/2006/relationships/image" Target="../media/image7.emf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6" Type="http://schemas.openxmlformats.org/officeDocument/2006/relationships/image" Target="../media/image6.emf"/><Relationship Id="rId11" Type="http://schemas.openxmlformats.org/officeDocument/2006/relationships/image" Target="../media/image11.emf"/><Relationship Id="rId5" Type="http://schemas.openxmlformats.org/officeDocument/2006/relationships/image" Target="../media/image5.emf"/><Relationship Id="rId10" Type="http://schemas.openxmlformats.org/officeDocument/2006/relationships/image" Target="../media/image10.emf"/><Relationship Id="rId4" Type="http://schemas.openxmlformats.org/officeDocument/2006/relationships/image" Target="../media/image4.emf"/><Relationship Id="rId9" Type="http://schemas.openxmlformats.org/officeDocument/2006/relationships/image" Target="../media/image9.emf"/></Relationships>
</file>

<file path=xl/drawings/_rels/drawing4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emf"/><Relationship Id="rId3" Type="http://schemas.openxmlformats.org/officeDocument/2006/relationships/image" Target="../media/image3.emf"/><Relationship Id="rId7" Type="http://schemas.openxmlformats.org/officeDocument/2006/relationships/image" Target="../media/image7.emf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6" Type="http://schemas.openxmlformats.org/officeDocument/2006/relationships/image" Target="../media/image6.emf"/><Relationship Id="rId11" Type="http://schemas.openxmlformats.org/officeDocument/2006/relationships/image" Target="../media/image11.emf"/><Relationship Id="rId5" Type="http://schemas.openxmlformats.org/officeDocument/2006/relationships/image" Target="../media/image5.emf"/><Relationship Id="rId10" Type="http://schemas.openxmlformats.org/officeDocument/2006/relationships/image" Target="../media/image10.emf"/><Relationship Id="rId4" Type="http://schemas.openxmlformats.org/officeDocument/2006/relationships/image" Target="../media/image4.emf"/><Relationship Id="rId9" Type="http://schemas.openxmlformats.org/officeDocument/2006/relationships/image" Target="../media/image9.emf"/></Relationships>
</file>

<file path=xl/drawings/_rels/drawing5.xml.rels><?xml version="1.0" encoding="UTF-8" standalone="yes"?>
<Relationships xmlns="http://schemas.openxmlformats.org/package/2006/relationships"><Relationship Id="rId8" Type="http://schemas.openxmlformats.org/officeDocument/2006/relationships/chart" Target="../charts/chart69.xml"/><Relationship Id="rId13" Type="http://schemas.openxmlformats.org/officeDocument/2006/relationships/chart" Target="../charts/chart74.xml"/><Relationship Id="rId18" Type="http://schemas.openxmlformats.org/officeDocument/2006/relationships/chart" Target="../charts/chart79.xml"/><Relationship Id="rId26" Type="http://schemas.openxmlformats.org/officeDocument/2006/relationships/chart" Target="../charts/chart87.xml"/><Relationship Id="rId3" Type="http://schemas.openxmlformats.org/officeDocument/2006/relationships/chart" Target="../charts/chart64.xml"/><Relationship Id="rId21" Type="http://schemas.openxmlformats.org/officeDocument/2006/relationships/chart" Target="../charts/chart82.xml"/><Relationship Id="rId34" Type="http://schemas.openxmlformats.org/officeDocument/2006/relationships/chart" Target="../charts/chart95.xml"/><Relationship Id="rId7" Type="http://schemas.openxmlformats.org/officeDocument/2006/relationships/chart" Target="../charts/chart68.xml"/><Relationship Id="rId12" Type="http://schemas.openxmlformats.org/officeDocument/2006/relationships/chart" Target="../charts/chart73.xml"/><Relationship Id="rId17" Type="http://schemas.openxmlformats.org/officeDocument/2006/relationships/chart" Target="../charts/chart78.xml"/><Relationship Id="rId25" Type="http://schemas.openxmlformats.org/officeDocument/2006/relationships/chart" Target="../charts/chart86.xml"/><Relationship Id="rId33" Type="http://schemas.openxmlformats.org/officeDocument/2006/relationships/chart" Target="../charts/chart94.xml"/><Relationship Id="rId2" Type="http://schemas.openxmlformats.org/officeDocument/2006/relationships/chart" Target="../charts/chart63.xml"/><Relationship Id="rId16" Type="http://schemas.openxmlformats.org/officeDocument/2006/relationships/chart" Target="../charts/chart77.xml"/><Relationship Id="rId20" Type="http://schemas.openxmlformats.org/officeDocument/2006/relationships/chart" Target="../charts/chart81.xml"/><Relationship Id="rId29" Type="http://schemas.openxmlformats.org/officeDocument/2006/relationships/chart" Target="../charts/chart90.xml"/><Relationship Id="rId1" Type="http://schemas.openxmlformats.org/officeDocument/2006/relationships/chart" Target="../charts/chart62.xml"/><Relationship Id="rId6" Type="http://schemas.openxmlformats.org/officeDocument/2006/relationships/chart" Target="../charts/chart67.xml"/><Relationship Id="rId11" Type="http://schemas.openxmlformats.org/officeDocument/2006/relationships/chart" Target="../charts/chart72.xml"/><Relationship Id="rId24" Type="http://schemas.openxmlformats.org/officeDocument/2006/relationships/chart" Target="../charts/chart85.xml"/><Relationship Id="rId32" Type="http://schemas.openxmlformats.org/officeDocument/2006/relationships/chart" Target="../charts/chart93.xml"/><Relationship Id="rId37" Type="http://schemas.openxmlformats.org/officeDocument/2006/relationships/chart" Target="../charts/chart98.xml"/><Relationship Id="rId5" Type="http://schemas.openxmlformats.org/officeDocument/2006/relationships/chart" Target="../charts/chart66.xml"/><Relationship Id="rId15" Type="http://schemas.openxmlformats.org/officeDocument/2006/relationships/chart" Target="../charts/chart76.xml"/><Relationship Id="rId23" Type="http://schemas.openxmlformats.org/officeDocument/2006/relationships/chart" Target="../charts/chart84.xml"/><Relationship Id="rId28" Type="http://schemas.openxmlformats.org/officeDocument/2006/relationships/chart" Target="../charts/chart89.xml"/><Relationship Id="rId36" Type="http://schemas.openxmlformats.org/officeDocument/2006/relationships/chart" Target="../charts/chart97.xml"/><Relationship Id="rId10" Type="http://schemas.openxmlformats.org/officeDocument/2006/relationships/chart" Target="../charts/chart71.xml"/><Relationship Id="rId19" Type="http://schemas.openxmlformats.org/officeDocument/2006/relationships/chart" Target="../charts/chart80.xml"/><Relationship Id="rId31" Type="http://schemas.openxmlformats.org/officeDocument/2006/relationships/chart" Target="../charts/chart92.xml"/><Relationship Id="rId4" Type="http://schemas.openxmlformats.org/officeDocument/2006/relationships/chart" Target="../charts/chart65.xml"/><Relationship Id="rId9" Type="http://schemas.openxmlformats.org/officeDocument/2006/relationships/chart" Target="../charts/chart70.xml"/><Relationship Id="rId14" Type="http://schemas.openxmlformats.org/officeDocument/2006/relationships/chart" Target="../charts/chart75.xml"/><Relationship Id="rId22" Type="http://schemas.openxmlformats.org/officeDocument/2006/relationships/chart" Target="../charts/chart83.xml"/><Relationship Id="rId27" Type="http://schemas.openxmlformats.org/officeDocument/2006/relationships/chart" Target="../charts/chart88.xml"/><Relationship Id="rId30" Type="http://schemas.openxmlformats.org/officeDocument/2006/relationships/chart" Target="../charts/chart91.xml"/><Relationship Id="rId35" Type="http://schemas.openxmlformats.org/officeDocument/2006/relationships/chart" Target="../charts/chart9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23</xdr:row>
      <xdr:rowOff>57150</xdr:rowOff>
    </xdr:from>
    <xdr:to>
      <xdr:col>8</xdr:col>
      <xdr:colOff>287991</xdr:colOff>
      <xdr:row>40</xdr:row>
      <xdr:rowOff>43703</xdr:rowOff>
    </xdr:to>
    <xdr:graphicFrame macro="">
      <xdr:nvGraphicFramePr>
        <xdr:cNvPr id="5" name="Grafico 4">
          <a:extLst>
            <a:ext uri="{FF2B5EF4-FFF2-40B4-BE49-F238E27FC236}">
              <a16:creationId xmlns:a16="http://schemas.microsoft.com/office/drawing/2014/main" id="{9A3A2D33-D91F-4365-AA26-4E78EBCE8E1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0</xdr:colOff>
      <xdr:row>23</xdr:row>
      <xdr:rowOff>66675</xdr:rowOff>
    </xdr:from>
    <xdr:to>
      <xdr:col>16</xdr:col>
      <xdr:colOff>287991</xdr:colOff>
      <xdr:row>40</xdr:row>
      <xdr:rowOff>53228</xdr:rowOff>
    </xdr:to>
    <xdr:graphicFrame macro="">
      <xdr:nvGraphicFramePr>
        <xdr:cNvPr id="6" name="Grafico 5">
          <a:extLst>
            <a:ext uri="{FF2B5EF4-FFF2-40B4-BE49-F238E27FC236}">
              <a16:creationId xmlns:a16="http://schemas.microsoft.com/office/drawing/2014/main" id="{709DEC66-187C-4CC3-B365-5E73817B46E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17</xdr:col>
      <xdr:colOff>0</xdr:colOff>
      <xdr:row>23</xdr:row>
      <xdr:rowOff>0</xdr:rowOff>
    </xdr:from>
    <xdr:to>
      <xdr:col>24</xdr:col>
      <xdr:colOff>287991</xdr:colOff>
      <xdr:row>39</xdr:row>
      <xdr:rowOff>177053</xdr:rowOff>
    </xdr:to>
    <xdr:graphicFrame macro="">
      <xdr:nvGraphicFramePr>
        <xdr:cNvPr id="7" name="Grafico 6">
          <a:extLst>
            <a:ext uri="{FF2B5EF4-FFF2-40B4-BE49-F238E27FC236}">
              <a16:creationId xmlns:a16="http://schemas.microsoft.com/office/drawing/2014/main" id="{F917BB3B-C063-4824-A534-E724C5163E1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0</xdr:colOff>
      <xdr:row>41</xdr:row>
      <xdr:rowOff>57150</xdr:rowOff>
    </xdr:from>
    <xdr:to>
      <xdr:col>8</xdr:col>
      <xdr:colOff>287991</xdr:colOff>
      <xdr:row>58</xdr:row>
      <xdr:rowOff>43703</xdr:rowOff>
    </xdr:to>
    <xdr:graphicFrame macro="">
      <xdr:nvGraphicFramePr>
        <xdr:cNvPr id="8" name="Grafico 7">
          <a:extLst>
            <a:ext uri="{FF2B5EF4-FFF2-40B4-BE49-F238E27FC236}">
              <a16:creationId xmlns:a16="http://schemas.microsoft.com/office/drawing/2014/main" id="{B53B81FD-8962-431F-88CB-6C221505ACC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9</xdr:col>
      <xdr:colOff>0</xdr:colOff>
      <xdr:row>41</xdr:row>
      <xdr:rowOff>66675</xdr:rowOff>
    </xdr:from>
    <xdr:to>
      <xdr:col>16</xdr:col>
      <xdr:colOff>287991</xdr:colOff>
      <xdr:row>58</xdr:row>
      <xdr:rowOff>53228</xdr:rowOff>
    </xdr:to>
    <xdr:graphicFrame macro="">
      <xdr:nvGraphicFramePr>
        <xdr:cNvPr id="9" name="Grafico 8">
          <a:extLst>
            <a:ext uri="{FF2B5EF4-FFF2-40B4-BE49-F238E27FC236}">
              <a16:creationId xmlns:a16="http://schemas.microsoft.com/office/drawing/2014/main" id="{32C66DF3-70CF-494E-84DD-E287FD34F27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17</xdr:col>
      <xdr:colOff>0</xdr:colOff>
      <xdr:row>41</xdr:row>
      <xdr:rowOff>47625</xdr:rowOff>
    </xdr:from>
    <xdr:to>
      <xdr:col>24</xdr:col>
      <xdr:colOff>287991</xdr:colOff>
      <xdr:row>58</xdr:row>
      <xdr:rowOff>34178</xdr:rowOff>
    </xdr:to>
    <xdr:graphicFrame macro="">
      <xdr:nvGraphicFramePr>
        <xdr:cNvPr id="10" name="Grafico 9">
          <a:extLst>
            <a:ext uri="{FF2B5EF4-FFF2-40B4-BE49-F238E27FC236}">
              <a16:creationId xmlns:a16="http://schemas.microsoft.com/office/drawing/2014/main" id="{030C276B-7B8C-4568-A731-4E3CF86D3F8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103655</xdr:colOff>
      <xdr:row>5</xdr:row>
      <xdr:rowOff>76200</xdr:rowOff>
    </xdr:from>
    <xdr:to>
      <xdr:col>8</xdr:col>
      <xdr:colOff>282949</xdr:colOff>
      <xdr:row>22</xdr:row>
      <xdr:rowOff>62753</xdr:rowOff>
    </xdr:to>
    <xdr:graphicFrame macro="">
      <xdr:nvGraphicFramePr>
        <xdr:cNvPr id="11" name="Grafico 10">
          <a:extLst>
            <a:ext uri="{FF2B5EF4-FFF2-40B4-BE49-F238E27FC236}">
              <a16:creationId xmlns:a16="http://schemas.microsoft.com/office/drawing/2014/main" id="{46EAF62E-835C-41D7-8E75-94F40E6CBC8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9</xdr:col>
      <xdr:colOff>1681</xdr:colOff>
      <xdr:row>5</xdr:row>
      <xdr:rowOff>73400</xdr:rowOff>
    </xdr:from>
    <xdr:to>
      <xdr:col>16</xdr:col>
      <xdr:colOff>289672</xdr:colOff>
      <xdr:row>22</xdr:row>
      <xdr:rowOff>59953</xdr:rowOff>
    </xdr:to>
    <xdr:graphicFrame macro="">
      <xdr:nvGraphicFramePr>
        <xdr:cNvPr id="12" name="Grafico 11">
          <a:extLst>
            <a:ext uri="{FF2B5EF4-FFF2-40B4-BE49-F238E27FC236}">
              <a16:creationId xmlns:a16="http://schemas.microsoft.com/office/drawing/2014/main" id="{F1F56EC1-67B2-4949-B53E-800F7A5B37F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17</xdr:col>
      <xdr:colOff>22412</xdr:colOff>
      <xdr:row>5</xdr:row>
      <xdr:rowOff>80682</xdr:rowOff>
    </xdr:from>
    <xdr:to>
      <xdr:col>24</xdr:col>
      <xdr:colOff>310403</xdr:colOff>
      <xdr:row>22</xdr:row>
      <xdr:rowOff>67235</xdr:rowOff>
    </xdr:to>
    <xdr:graphicFrame macro="">
      <xdr:nvGraphicFramePr>
        <xdr:cNvPr id="13" name="Grafico 12">
          <a:extLst>
            <a:ext uri="{FF2B5EF4-FFF2-40B4-BE49-F238E27FC236}">
              <a16:creationId xmlns:a16="http://schemas.microsoft.com/office/drawing/2014/main" id="{0FFF4340-FD33-45F0-B134-8E5241E38CD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16</xdr:col>
      <xdr:colOff>581025</xdr:colOff>
      <xdr:row>23</xdr:row>
      <xdr:rowOff>47625</xdr:rowOff>
    </xdr:from>
    <xdr:to>
      <xdr:col>24</xdr:col>
      <xdr:colOff>259416</xdr:colOff>
      <xdr:row>40</xdr:row>
      <xdr:rowOff>34178</xdr:rowOff>
    </xdr:to>
    <xdr:graphicFrame macro="">
      <xdr:nvGraphicFramePr>
        <xdr:cNvPr id="14" name="Grafico 13">
          <a:extLst>
            <a:ext uri="{FF2B5EF4-FFF2-40B4-BE49-F238E27FC236}">
              <a16:creationId xmlns:a16="http://schemas.microsoft.com/office/drawing/2014/main" id="{1EC0BBD4-6C6E-42A7-8D03-C8FD30134DF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1</xdr:col>
      <xdr:colOff>0</xdr:colOff>
      <xdr:row>64</xdr:row>
      <xdr:rowOff>47625</xdr:rowOff>
    </xdr:from>
    <xdr:to>
      <xdr:col>8</xdr:col>
      <xdr:colOff>287991</xdr:colOff>
      <xdr:row>81</xdr:row>
      <xdr:rowOff>34178</xdr:rowOff>
    </xdr:to>
    <xdr:graphicFrame macro="">
      <xdr:nvGraphicFramePr>
        <xdr:cNvPr id="20" name="Grafico 19">
          <a:extLst>
            <a:ext uri="{FF2B5EF4-FFF2-40B4-BE49-F238E27FC236}">
              <a16:creationId xmlns:a16="http://schemas.microsoft.com/office/drawing/2014/main" id="{924F0D2F-E7F4-4CCD-9B1F-27BAA4909D1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9</xdr:col>
      <xdr:colOff>0</xdr:colOff>
      <xdr:row>64</xdr:row>
      <xdr:rowOff>57150</xdr:rowOff>
    </xdr:from>
    <xdr:to>
      <xdr:col>16</xdr:col>
      <xdr:colOff>287991</xdr:colOff>
      <xdr:row>81</xdr:row>
      <xdr:rowOff>43703</xdr:rowOff>
    </xdr:to>
    <xdr:graphicFrame macro="">
      <xdr:nvGraphicFramePr>
        <xdr:cNvPr id="21" name="Grafico 20">
          <a:extLst>
            <a:ext uri="{FF2B5EF4-FFF2-40B4-BE49-F238E27FC236}">
              <a16:creationId xmlns:a16="http://schemas.microsoft.com/office/drawing/2014/main" id="{9821A95A-9045-456F-8FC0-E5E31A36985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17</xdr:col>
      <xdr:colOff>0</xdr:colOff>
      <xdr:row>64</xdr:row>
      <xdr:rowOff>38100</xdr:rowOff>
    </xdr:from>
    <xdr:to>
      <xdr:col>24</xdr:col>
      <xdr:colOff>287991</xdr:colOff>
      <xdr:row>81</xdr:row>
      <xdr:rowOff>24653</xdr:rowOff>
    </xdr:to>
    <xdr:graphicFrame macro="">
      <xdr:nvGraphicFramePr>
        <xdr:cNvPr id="22" name="Grafico 21">
          <a:extLst>
            <a:ext uri="{FF2B5EF4-FFF2-40B4-BE49-F238E27FC236}">
              <a16:creationId xmlns:a16="http://schemas.microsoft.com/office/drawing/2014/main" id="{2D6983D8-CEB6-4504-8768-D2FE2AE1838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1</xdr:col>
      <xdr:colOff>0</xdr:colOff>
      <xdr:row>82</xdr:row>
      <xdr:rowOff>9525</xdr:rowOff>
    </xdr:from>
    <xdr:to>
      <xdr:col>8</xdr:col>
      <xdr:colOff>287991</xdr:colOff>
      <xdr:row>98</xdr:row>
      <xdr:rowOff>186578</xdr:rowOff>
    </xdr:to>
    <xdr:graphicFrame macro="">
      <xdr:nvGraphicFramePr>
        <xdr:cNvPr id="24" name="Grafico 23">
          <a:extLst>
            <a:ext uri="{FF2B5EF4-FFF2-40B4-BE49-F238E27FC236}">
              <a16:creationId xmlns:a16="http://schemas.microsoft.com/office/drawing/2014/main" id="{13C85A11-F604-4911-9C87-BB3FEDB97B2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9</xdr:col>
      <xdr:colOff>0</xdr:colOff>
      <xdr:row>82</xdr:row>
      <xdr:rowOff>19050</xdr:rowOff>
    </xdr:from>
    <xdr:to>
      <xdr:col>16</xdr:col>
      <xdr:colOff>287991</xdr:colOff>
      <xdr:row>99</xdr:row>
      <xdr:rowOff>5603</xdr:rowOff>
    </xdr:to>
    <xdr:graphicFrame macro="">
      <xdr:nvGraphicFramePr>
        <xdr:cNvPr id="25" name="Grafico 24">
          <a:extLst>
            <a:ext uri="{FF2B5EF4-FFF2-40B4-BE49-F238E27FC236}">
              <a16:creationId xmlns:a16="http://schemas.microsoft.com/office/drawing/2014/main" id="{F7F9C0B2-82C5-4752-8150-171F38DE47B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17</xdr:col>
      <xdr:colOff>0</xdr:colOff>
      <xdr:row>82</xdr:row>
      <xdr:rowOff>0</xdr:rowOff>
    </xdr:from>
    <xdr:to>
      <xdr:col>24</xdr:col>
      <xdr:colOff>287991</xdr:colOff>
      <xdr:row>98</xdr:row>
      <xdr:rowOff>177053</xdr:rowOff>
    </xdr:to>
    <xdr:graphicFrame macro="">
      <xdr:nvGraphicFramePr>
        <xdr:cNvPr id="26" name="Grafico 25">
          <a:extLst>
            <a:ext uri="{FF2B5EF4-FFF2-40B4-BE49-F238E27FC236}">
              <a16:creationId xmlns:a16="http://schemas.microsoft.com/office/drawing/2014/main" id="{CDF31552-21AB-4F49-B12C-972228EB7A1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1</xdr:col>
      <xdr:colOff>0</xdr:colOff>
      <xdr:row>100</xdr:row>
      <xdr:rowOff>9525</xdr:rowOff>
    </xdr:from>
    <xdr:to>
      <xdr:col>8</xdr:col>
      <xdr:colOff>287991</xdr:colOff>
      <xdr:row>116</xdr:row>
      <xdr:rowOff>186578</xdr:rowOff>
    </xdr:to>
    <xdr:graphicFrame macro="">
      <xdr:nvGraphicFramePr>
        <xdr:cNvPr id="27" name="Grafico 26">
          <a:extLst>
            <a:ext uri="{FF2B5EF4-FFF2-40B4-BE49-F238E27FC236}">
              <a16:creationId xmlns:a16="http://schemas.microsoft.com/office/drawing/2014/main" id="{96C85D8D-3FAC-4291-B478-86B9CB150EC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9</xdr:col>
      <xdr:colOff>33617</xdr:colOff>
      <xdr:row>100</xdr:row>
      <xdr:rowOff>0</xdr:rowOff>
    </xdr:from>
    <xdr:to>
      <xdr:col>16</xdr:col>
      <xdr:colOff>321608</xdr:colOff>
      <xdr:row>116</xdr:row>
      <xdr:rowOff>177053</xdr:rowOff>
    </xdr:to>
    <xdr:graphicFrame macro="">
      <xdr:nvGraphicFramePr>
        <xdr:cNvPr id="28" name="Grafico 27">
          <a:extLst>
            <a:ext uri="{FF2B5EF4-FFF2-40B4-BE49-F238E27FC236}">
              <a16:creationId xmlns:a16="http://schemas.microsoft.com/office/drawing/2014/main" id="{C830F4F6-D019-420A-A9F8-278E5BC13AB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16</xdr:col>
      <xdr:colOff>581025</xdr:colOff>
      <xdr:row>100</xdr:row>
      <xdr:rowOff>0</xdr:rowOff>
    </xdr:from>
    <xdr:to>
      <xdr:col>24</xdr:col>
      <xdr:colOff>259416</xdr:colOff>
      <xdr:row>116</xdr:row>
      <xdr:rowOff>177053</xdr:rowOff>
    </xdr:to>
    <xdr:graphicFrame macro="">
      <xdr:nvGraphicFramePr>
        <xdr:cNvPr id="29" name="Grafico 28">
          <a:extLst>
            <a:ext uri="{FF2B5EF4-FFF2-40B4-BE49-F238E27FC236}">
              <a16:creationId xmlns:a16="http://schemas.microsoft.com/office/drawing/2014/main" id="{0071266F-4E61-4DE3-837C-DCC7CB9D3AB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1</xdr:col>
      <xdr:colOff>366091</xdr:colOff>
      <xdr:row>122</xdr:row>
      <xdr:rowOff>42242</xdr:rowOff>
    </xdr:from>
    <xdr:to>
      <xdr:col>5</xdr:col>
      <xdr:colOff>434439</xdr:colOff>
      <xdr:row>134</xdr:row>
      <xdr:rowOff>87959</xdr:rowOff>
    </xdr:to>
    <xdr:graphicFrame macro="">
      <xdr:nvGraphicFramePr>
        <xdr:cNvPr id="33" name="Grafico 32">
          <a:extLst>
            <a:ext uri="{FF2B5EF4-FFF2-40B4-BE49-F238E27FC236}">
              <a16:creationId xmlns:a16="http://schemas.microsoft.com/office/drawing/2014/main" id="{85EB89D4-1300-473D-831D-9EC8B8482D5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  <xdr:twoCellAnchor>
    <xdr:from>
      <xdr:col>9</xdr:col>
      <xdr:colOff>0</xdr:colOff>
      <xdr:row>123</xdr:row>
      <xdr:rowOff>114300</xdr:rowOff>
    </xdr:from>
    <xdr:to>
      <xdr:col>16</xdr:col>
      <xdr:colOff>287991</xdr:colOff>
      <xdr:row>140</xdr:row>
      <xdr:rowOff>100853</xdr:rowOff>
    </xdr:to>
    <xdr:graphicFrame macro="">
      <xdr:nvGraphicFramePr>
        <xdr:cNvPr id="34" name="Grafico 33">
          <a:extLst>
            <a:ext uri="{FF2B5EF4-FFF2-40B4-BE49-F238E27FC236}">
              <a16:creationId xmlns:a16="http://schemas.microsoft.com/office/drawing/2014/main" id="{88A10B51-7FA0-42C4-B5E2-9EEF348AD0F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"/>
        </a:graphicData>
      </a:graphic>
    </xdr:graphicFrame>
    <xdr:clientData/>
  </xdr:twoCellAnchor>
  <xdr:twoCellAnchor>
    <xdr:from>
      <xdr:col>17</xdr:col>
      <xdr:colOff>0</xdr:colOff>
      <xdr:row>123</xdr:row>
      <xdr:rowOff>95250</xdr:rowOff>
    </xdr:from>
    <xdr:to>
      <xdr:col>24</xdr:col>
      <xdr:colOff>287991</xdr:colOff>
      <xdr:row>140</xdr:row>
      <xdr:rowOff>81803</xdr:rowOff>
    </xdr:to>
    <xdr:graphicFrame macro="">
      <xdr:nvGraphicFramePr>
        <xdr:cNvPr id="35" name="Grafico 34">
          <a:extLst>
            <a:ext uri="{FF2B5EF4-FFF2-40B4-BE49-F238E27FC236}">
              <a16:creationId xmlns:a16="http://schemas.microsoft.com/office/drawing/2014/main" id="{8F518679-63F9-401E-887C-04FE77263D4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"/>
        </a:graphicData>
      </a:graphic>
    </xdr:graphicFrame>
    <xdr:clientData/>
  </xdr:twoCellAnchor>
  <xdr:twoCellAnchor>
    <xdr:from>
      <xdr:col>1</xdr:col>
      <xdr:colOff>0</xdr:colOff>
      <xdr:row>141</xdr:row>
      <xdr:rowOff>9525</xdr:rowOff>
    </xdr:from>
    <xdr:to>
      <xdr:col>8</xdr:col>
      <xdr:colOff>287991</xdr:colOff>
      <xdr:row>157</xdr:row>
      <xdr:rowOff>186578</xdr:rowOff>
    </xdr:to>
    <xdr:graphicFrame macro="">
      <xdr:nvGraphicFramePr>
        <xdr:cNvPr id="36" name="Grafico 35">
          <a:extLst>
            <a:ext uri="{FF2B5EF4-FFF2-40B4-BE49-F238E27FC236}">
              <a16:creationId xmlns:a16="http://schemas.microsoft.com/office/drawing/2014/main" id="{BD59C369-1B8D-4E2A-B79E-D150B15E1D3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3"/>
        </a:graphicData>
      </a:graphic>
    </xdr:graphicFrame>
    <xdr:clientData/>
  </xdr:twoCellAnchor>
  <xdr:twoCellAnchor>
    <xdr:from>
      <xdr:col>9</xdr:col>
      <xdr:colOff>0</xdr:colOff>
      <xdr:row>141</xdr:row>
      <xdr:rowOff>19050</xdr:rowOff>
    </xdr:from>
    <xdr:to>
      <xdr:col>16</xdr:col>
      <xdr:colOff>287991</xdr:colOff>
      <xdr:row>158</xdr:row>
      <xdr:rowOff>5603</xdr:rowOff>
    </xdr:to>
    <xdr:graphicFrame macro="">
      <xdr:nvGraphicFramePr>
        <xdr:cNvPr id="37" name="Grafico 36">
          <a:extLst>
            <a:ext uri="{FF2B5EF4-FFF2-40B4-BE49-F238E27FC236}">
              <a16:creationId xmlns:a16="http://schemas.microsoft.com/office/drawing/2014/main" id="{61F9F06A-7E8C-4AD0-B73C-93CEB5C30A7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4"/>
        </a:graphicData>
      </a:graphic>
    </xdr:graphicFrame>
    <xdr:clientData/>
  </xdr:twoCellAnchor>
  <xdr:twoCellAnchor>
    <xdr:from>
      <xdr:col>17</xdr:col>
      <xdr:colOff>0</xdr:colOff>
      <xdr:row>141</xdr:row>
      <xdr:rowOff>0</xdr:rowOff>
    </xdr:from>
    <xdr:to>
      <xdr:col>24</xdr:col>
      <xdr:colOff>287991</xdr:colOff>
      <xdr:row>157</xdr:row>
      <xdr:rowOff>177053</xdr:rowOff>
    </xdr:to>
    <xdr:graphicFrame macro="">
      <xdr:nvGraphicFramePr>
        <xdr:cNvPr id="38" name="Grafico 37">
          <a:extLst>
            <a:ext uri="{FF2B5EF4-FFF2-40B4-BE49-F238E27FC236}">
              <a16:creationId xmlns:a16="http://schemas.microsoft.com/office/drawing/2014/main" id="{27ED7E8D-5272-4AF6-B4A5-CB374FB617B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5"/>
        </a:graphicData>
      </a:graphic>
    </xdr:graphicFrame>
    <xdr:clientData/>
  </xdr:twoCellAnchor>
  <xdr:twoCellAnchor>
    <xdr:from>
      <xdr:col>1</xdr:col>
      <xdr:colOff>0</xdr:colOff>
      <xdr:row>159</xdr:row>
      <xdr:rowOff>9525</xdr:rowOff>
    </xdr:from>
    <xdr:to>
      <xdr:col>8</xdr:col>
      <xdr:colOff>287991</xdr:colOff>
      <xdr:row>175</xdr:row>
      <xdr:rowOff>186578</xdr:rowOff>
    </xdr:to>
    <xdr:graphicFrame macro="">
      <xdr:nvGraphicFramePr>
        <xdr:cNvPr id="39" name="Grafico 38">
          <a:extLst>
            <a:ext uri="{FF2B5EF4-FFF2-40B4-BE49-F238E27FC236}">
              <a16:creationId xmlns:a16="http://schemas.microsoft.com/office/drawing/2014/main" id="{7AEB20AC-F787-4A62-8FC8-B2D1B15288E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6"/>
        </a:graphicData>
      </a:graphic>
    </xdr:graphicFrame>
    <xdr:clientData/>
  </xdr:twoCellAnchor>
  <xdr:twoCellAnchor>
    <xdr:from>
      <xdr:col>1</xdr:col>
      <xdr:colOff>0</xdr:colOff>
      <xdr:row>182</xdr:row>
      <xdr:rowOff>77881</xdr:rowOff>
    </xdr:from>
    <xdr:to>
      <xdr:col>8</xdr:col>
      <xdr:colOff>287991</xdr:colOff>
      <xdr:row>199</xdr:row>
      <xdr:rowOff>64434</xdr:rowOff>
    </xdr:to>
    <xdr:graphicFrame macro="">
      <xdr:nvGraphicFramePr>
        <xdr:cNvPr id="42" name="Grafico 41">
          <a:extLst>
            <a:ext uri="{FF2B5EF4-FFF2-40B4-BE49-F238E27FC236}">
              <a16:creationId xmlns:a16="http://schemas.microsoft.com/office/drawing/2014/main" id="{629297F5-9ACA-481A-A33B-37313E723AF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7"/>
        </a:graphicData>
      </a:graphic>
    </xdr:graphicFrame>
    <xdr:clientData/>
  </xdr:twoCellAnchor>
  <xdr:twoCellAnchor>
    <xdr:from>
      <xdr:col>9</xdr:col>
      <xdr:colOff>0</xdr:colOff>
      <xdr:row>182</xdr:row>
      <xdr:rowOff>87406</xdr:rowOff>
    </xdr:from>
    <xdr:to>
      <xdr:col>16</xdr:col>
      <xdr:colOff>287991</xdr:colOff>
      <xdr:row>199</xdr:row>
      <xdr:rowOff>73959</xdr:rowOff>
    </xdr:to>
    <xdr:graphicFrame macro="">
      <xdr:nvGraphicFramePr>
        <xdr:cNvPr id="43" name="Grafico 42">
          <a:extLst>
            <a:ext uri="{FF2B5EF4-FFF2-40B4-BE49-F238E27FC236}">
              <a16:creationId xmlns:a16="http://schemas.microsoft.com/office/drawing/2014/main" id="{90D2144B-ABAD-47EE-AF23-879857764A8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8"/>
        </a:graphicData>
      </a:graphic>
    </xdr:graphicFrame>
    <xdr:clientData/>
  </xdr:twoCellAnchor>
  <xdr:twoCellAnchor>
    <xdr:from>
      <xdr:col>17</xdr:col>
      <xdr:colOff>0</xdr:colOff>
      <xdr:row>182</xdr:row>
      <xdr:rowOff>68356</xdr:rowOff>
    </xdr:from>
    <xdr:to>
      <xdr:col>24</xdr:col>
      <xdr:colOff>287991</xdr:colOff>
      <xdr:row>199</xdr:row>
      <xdr:rowOff>54909</xdr:rowOff>
    </xdr:to>
    <xdr:graphicFrame macro="">
      <xdr:nvGraphicFramePr>
        <xdr:cNvPr id="44" name="Grafico 43">
          <a:extLst>
            <a:ext uri="{FF2B5EF4-FFF2-40B4-BE49-F238E27FC236}">
              <a16:creationId xmlns:a16="http://schemas.microsoft.com/office/drawing/2014/main" id="{A4B9BE7B-A64C-47A0-A17D-BCBFC8AF266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9"/>
        </a:graphicData>
      </a:graphic>
    </xdr:graphicFrame>
    <xdr:clientData/>
  </xdr:twoCellAnchor>
  <xdr:twoCellAnchor>
    <xdr:from>
      <xdr:col>1</xdr:col>
      <xdr:colOff>0</xdr:colOff>
      <xdr:row>200</xdr:row>
      <xdr:rowOff>9525</xdr:rowOff>
    </xdr:from>
    <xdr:to>
      <xdr:col>8</xdr:col>
      <xdr:colOff>287991</xdr:colOff>
      <xdr:row>216</xdr:row>
      <xdr:rowOff>186578</xdr:rowOff>
    </xdr:to>
    <xdr:graphicFrame macro="">
      <xdr:nvGraphicFramePr>
        <xdr:cNvPr id="45" name="Grafico 44">
          <a:extLst>
            <a:ext uri="{FF2B5EF4-FFF2-40B4-BE49-F238E27FC236}">
              <a16:creationId xmlns:a16="http://schemas.microsoft.com/office/drawing/2014/main" id="{03442131-4A6A-4648-89C3-6F3EB7FE7D8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0"/>
        </a:graphicData>
      </a:graphic>
    </xdr:graphicFrame>
    <xdr:clientData/>
  </xdr:twoCellAnchor>
  <xdr:twoCellAnchor>
    <xdr:from>
      <xdr:col>9</xdr:col>
      <xdr:colOff>0</xdr:colOff>
      <xdr:row>200</xdr:row>
      <xdr:rowOff>19050</xdr:rowOff>
    </xdr:from>
    <xdr:to>
      <xdr:col>16</xdr:col>
      <xdr:colOff>287991</xdr:colOff>
      <xdr:row>217</xdr:row>
      <xdr:rowOff>5603</xdr:rowOff>
    </xdr:to>
    <xdr:graphicFrame macro="">
      <xdr:nvGraphicFramePr>
        <xdr:cNvPr id="46" name="Grafico 45">
          <a:extLst>
            <a:ext uri="{FF2B5EF4-FFF2-40B4-BE49-F238E27FC236}">
              <a16:creationId xmlns:a16="http://schemas.microsoft.com/office/drawing/2014/main" id="{D495CF17-A710-4F7B-A2D8-6D57E5C2065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1"/>
        </a:graphicData>
      </a:graphic>
    </xdr:graphicFrame>
    <xdr:clientData/>
  </xdr:twoCellAnchor>
  <xdr:twoCellAnchor>
    <xdr:from>
      <xdr:col>17</xdr:col>
      <xdr:colOff>0</xdr:colOff>
      <xdr:row>200</xdr:row>
      <xdr:rowOff>0</xdr:rowOff>
    </xdr:from>
    <xdr:to>
      <xdr:col>24</xdr:col>
      <xdr:colOff>287991</xdr:colOff>
      <xdr:row>216</xdr:row>
      <xdr:rowOff>177053</xdr:rowOff>
    </xdr:to>
    <xdr:graphicFrame macro="">
      <xdr:nvGraphicFramePr>
        <xdr:cNvPr id="47" name="Grafico 46">
          <a:extLst>
            <a:ext uri="{FF2B5EF4-FFF2-40B4-BE49-F238E27FC236}">
              <a16:creationId xmlns:a16="http://schemas.microsoft.com/office/drawing/2014/main" id="{386169E1-ED2A-48B8-984B-B4CC6E4DD85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2"/>
        </a:graphicData>
      </a:graphic>
    </xdr:graphicFrame>
    <xdr:clientData/>
  </xdr:twoCellAnchor>
  <xdr:twoCellAnchor>
    <xdr:from>
      <xdr:col>1</xdr:col>
      <xdr:colOff>0</xdr:colOff>
      <xdr:row>218</xdr:row>
      <xdr:rowOff>9525</xdr:rowOff>
    </xdr:from>
    <xdr:to>
      <xdr:col>8</xdr:col>
      <xdr:colOff>287991</xdr:colOff>
      <xdr:row>234</xdr:row>
      <xdr:rowOff>186578</xdr:rowOff>
    </xdr:to>
    <xdr:graphicFrame macro="">
      <xdr:nvGraphicFramePr>
        <xdr:cNvPr id="48" name="Grafico 47">
          <a:extLst>
            <a:ext uri="{FF2B5EF4-FFF2-40B4-BE49-F238E27FC236}">
              <a16:creationId xmlns:a16="http://schemas.microsoft.com/office/drawing/2014/main" id="{12FAF838-314E-41AC-8620-2BF177E2309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3"/>
        </a:graphicData>
      </a:graphic>
    </xdr:graphicFrame>
    <xdr:clientData/>
  </xdr:twoCellAnchor>
  <xdr:twoCellAnchor>
    <xdr:from>
      <xdr:col>9</xdr:col>
      <xdr:colOff>0</xdr:colOff>
      <xdr:row>218</xdr:row>
      <xdr:rowOff>19050</xdr:rowOff>
    </xdr:from>
    <xdr:to>
      <xdr:col>16</xdr:col>
      <xdr:colOff>287991</xdr:colOff>
      <xdr:row>235</xdr:row>
      <xdr:rowOff>5603</xdr:rowOff>
    </xdr:to>
    <xdr:graphicFrame macro="">
      <xdr:nvGraphicFramePr>
        <xdr:cNvPr id="49" name="Grafico 48">
          <a:extLst>
            <a:ext uri="{FF2B5EF4-FFF2-40B4-BE49-F238E27FC236}">
              <a16:creationId xmlns:a16="http://schemas.microsoft.com/office/drawing/2014/main" id="{21359F27-2953-43E9-92B1-6DA87D3B914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4"/>
        </a:graphicData>
      </a:graphic>
    </xdr:graphicFrame>
    <xdr:clientData/>
  </xdr:twoCellAnchor>
  <xdr:twoCellAnchor>
    <xdr:from>
      <xdr:col>17</xdr:col>
      <xdr:colOff>0</xdr:colOff>
      <xdr:row>218</xdr:row>
      <xdr:rowOff>0</xdr:rowOff>
    </xdr:from>
    <xdr:to>
      <xdr:col>24</xdr:col>
      <xdr:colOff>287991</xdr:colOff>
      <xdr:row>234</xdr:row>
      <xdr:rowOff>177053</xdr:rowOff>
    </xdr:to>
    <xdr:graphicFrame macro="">
      <xdr:nvGraphicFramePr>
        <xdr:cNvPr id="50" name="Grafico 49">
          <a:extLst>
            <a:ext uri="{FF2B5EF4-FFF2-40B4-BE49-F238E27FC236}">
              <a16:creationId xmlns:a16="http://schemas.microsoft.com/office/drawing/2014/main" id="{DE9EAD83-FA65-4D45-B7E3-0801CE5AFE7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5"/>
        </a:graphicData>
      </a:graphic>
    </xdr:graphicFrame>
    <xdr:clientData/>
  </xdr:twoCellAnchor>
  <xdr:twoCellAnchor>
    <xdr:from>
      <xdr:col>1</xdr:col>
      <xdr:colOff>0</xdr:colOff>
      <xdr:row>241</xdr:row>
      <xdr:rowOff>87406</xdr:rowOff>
    </xdr:from>
    <xdr:to>
      <xdr:col>8</xdr:col>
      <xdr:colOff>287991</xdr:colOff>
      <xdr:row>258</xdr:row>
      <xdr:rowOff>73959</xdr:rowOff>
    </xdr:to>
    <xdr:graphicFrame macro="">
      <xdr:nvGraphicFramePr>
        <xdr:cNvPr id="51" name="Grafico 50">
          <a:extLst>
            <a:ext uri="{FF2B5EF4-FFF2-40B4-BE49-F238E27FC236}">
              <a16:creationId xmlns:a16="http://schemas.microsoft.com/office/drawing/2014/main" id="{2FDB6661-4E26-48F9-B45F-BB5B7AC2CFA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6"/>
        </a:graphicData>
      </a:graphic>
    </xdr:graphicFrame>
    <xdr:clientData/>
  </xdr:twoCellAnchor>
  <xdr:twoCellAnchor>
    <xdr:from>
      <xdr:col>1</xdr:col>
      <xdr:colOff>0</xdr:colOff>
      <xdr:row>259</xdr:row>
      <xdr:rowOff>9525</xdr:rowOff>
    </xdr:from>
    <xdr:to>
      <xdr:col>8</xdr:col>
      <xdr:colOff>287991</xdr:colOff>
      <xdr:row>275</xdr:row>
      <xdr:rowOff>186578</xdr:rowOff>
    </xdr:to>
    <xdr:graphicFrame macro="">
      <xdr:nvGraphicFramePr>
        <xdr:cNvPr id="54" name="Grafico 53">
          <a:extLst>
            <a:ext uri="{FF2B5EF4-FFF2-40B4-BE49-F238E27FC236}">
              <a16:creationId xmlns:a16="http://schemas.microsoft.com/office/drawing/2014/main" id="{FB73C7E6-AB9F-4A0E-8CBD-74CD2271116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7"/>
        </a:graphicData>
      </a:graphic>
    </xdr:graphicFrame>
    <xdr:clientData/>
  </xdr:twoCellAnchor>
  <xdr:twoCellAnchor>
    <xdr:from>
      <xdr:col>8</xdr:col>
      <xdr:colOff>571501</xdr:colOff>
      <xdr:row>258</xdr:row>
      <xdr:rowOff>187138</xdr:rowOff>
    </xdr:from>
    <xdr:to>
      <xdr:col>16</xdr:col>
      <xdr:colOff>254374</xdr:colOff>
      <xdr:row>275</xdr:row>
      <xdr:rowOff>173691</xdr:rowOff>
    </xdr:to>
    <xdr:graphicFrame macro="">
      <xdr:nvGraphicFramePr>
        <xdr:cNvPr id="55" name="Grafico 54">
          <a:extLst>
            <a:ext uri="{FF2B5EF4-FFF2-40B4-BE49-F238E27FC236}">
              <a16:creationId xmlns:a16="http://schemas.microsoft.com/office/drawing/2014/main" id="{E1FFF7CE-FFD4-4817-B942-BC4D95AE550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8"/>
        </a:graphicData>
      </a:graphic>
    </xdr:graphicFrame>
    <xdr:clientData/>
  </xdr:twoCellAnchor>
  <xdr:twoCellAnchor>
    <xdr:from>
      <xdr:col>17</xdr:col>
      <xdr:colOff>0</xdr:colOff>
      <xdr:row>259</xdr:row>
      <xdr:rowOff>0</xdr:rowOff>
    </xdr:from>
    <xdr:to>
      <xdr:col>24</xdr:col>
      <xdr:colOff>287991</xdr:colOff>
      <xdr:row>275</xdr:row>
      <xdr:rowOff>177053</xdr:rowOff>
    </xdr:to>
    <xdr:graphicFrame macro="">
      <xdr:nvGraphicFramePr>
        <xdr:cNvPr id="56" name="Grafico 55">
          <a:extLst>
            <a:ext uri="{FF2B5EF4-FFF2-40B4-BE49-F238E27FC236}">
              <a16:creationId xmlns:a16="http://schemas.microsoft.com/office/drawing/2014/main" id="{81C86529-F637-4039-9B04-2D07F2EA370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9"/>
        </a:graphicData>
      </a:graphic>
    </xdr:graphicFrame>
    <xdr:clientData/>
  </xdr:twoCellAnchor>
  <xdr:twoCellAnchor>
    <xdr:from>
      <xdr:col>1</xdr:col>
      <xdr:colOff>0</xdr:colOff>
      <xdr:row>277</xdr:row>
      <xdr:rowOff>9525</xdr:rowOff>
    </xdr:from>
    <xdr:to>
      <xdr:col>8</xdr:col>
      <xdr:colOff>287991</xdr:colOff>
      <xdr:row>293</xdr:row>
      <xdr:rowOff>186578</xdr:rowOff>
    </xdr:to>
    <xdr:graphicFrame macro="">
      <xdr:nvGraphicFramePr>
        <xdr:cNvPr id="57" name="Grafico 56">
          <a:extLst>
            <a:ext uri="{FF2B5EF4-FFF2-40B4-BE49-F238E27FC236}">
              <a16:creationId xmlns:a16="http://schemas.microsoft.com/office/drawing/2014/main" id="{FCEE19E0-6CEE-452C-8659-E8BBA42539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0"/>
        </a:graphicData>
      </a:graphic>
    </xdr:graphicFrame>
    <xdr:clientData/>
  </xdr:twoCellAnchor>
  <xdr:twoCellAnchor>
    <xdr:from>
      <xdr:col>9</xdr:col>
      <xdr:colOff>0</xdr:colOff>
      <xdr:row>277</xdr:row>
      <xdr:rowOff>19050</xdr:rowOff>
    </xdr:from>
    <xdr:to>
      <xdr:col>16</xdr:col>
      <xdr:colOff>287991</xdr:colOff>
      <xdr:row>294</xdr:row>
      <xdr:rowOff>5603</xdr:rowOff>
    </xdr:to>
    <xdr:graphicFrame macro="">
      <xdr:nvGraphicFramePr>
        <xdr:cNvPr id="58" name="Grafico 57">
          <a:extLst>
            <a:ext uri="{FF2B5EF4-FFF2-40B4-BE49-F238E27FC236}">
              <a16:creationId xmlns:a16="http://schemas.microsoft.com/office/drawing/2014/main" id="{5764EC3B-DA5C-42BD-A37A-B4099119E60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1"/>
        </a:graphicData>
      </a:graphic>
    </xdr:graphicFrame>
    <xdr:clientData/>
  </xdr:twoCellAnchor>
  <xdr:twoCellAnchor>
    <xdr:from>
      <xdr:col>17</xdr:col>
      <xdr:colOff>0</xdr:colOff>
      <xdr:row>277</xdr:row>
      <xdr:rowOff>0</xdr:rowOff>
    </xdr:from>
    <xdr:to>
      <xdr:col>24</xdr:col>
      <xdr:colOff>287991</xdr:colOff>
      <xdr:row>293</xdr:row>
      <xdr:rowOff>177053</xdr:rowOff>
    </xdr:to>
    <xdr:graphicFrame macro="">
      <xdr:nvGraphicFramePr>
        <xdr:cNvPr id="59" name="Grafico 58">
          <a:extLst>
            <a:ext uri="{FF2B5EF4-FFF2-40B4-BE49-F238E27FC236}">
              <a16:creationId xmlns:a16="http://schemas.microsoft.com/office/drawing/2014/main" id="{1B4140CA-71A3-416B-B5D3-D607AC67CF2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2"/>
        </a:graphicData>
      </a:graphic>
    </xdr:graphicFrame>
    <xdr:clientData/>
  </xdr:twoCellAnchor>
  <xdr:twoCellAnchor>
    <xdr:from>
      <xdr:col>1</xdr:col>
      <xdr:colOff>0</xdr:colOff>
      <xdr:row>300</xdr:row>
      <xdr:rowOff>68356</xdr:rowOff>
    </xdr:from>
    <xdr:to>
      <xdr:col>8</xdr:col>
      <xdr:colOff>287991</xdr:colOff>
      <xdr:row>317</xdr:row>
      <xdr:rowOff>54909</xdr:rowOff>
    </xdr:to>
    <xdr:graphicFrame macro="">
      <xdr:nvGraphicFramePr>
        <xdr:cNvPr id="60" name="Grafico 59">
          <a:extLst>
            <a:ext uri="{FF2B5EF4-FFF2-40B4-BE49-F238E27FC236}">
              <a16:creationId xmlns:a16="http://schemas.microsoft.com/office/drawing/2014/main" id="{D8722D30-5D86-4D90-9188-1CB968D8152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3"/>
        </a:graphicData>
      </a:graphic>
    </xdr:graphicFrame>
    <xdr:clientData/>
  </xdr:twoCellAnchor>
  <xdr:twoCellAnchor>
    <xdr:from>
      <xdr:col>9</xdr:col>
      <xdr:colOff>0</xdr:colOff>
      <xdr:row>300</xdr:row>
      <xdr:rowOff>77881</xdr:rowOff>
    </xdr:from>
    <xdr:to>
      <xdr:col>16</xdr:col>
      <xdr:colOff>287991</xdr:colOff>
      <xdr:row>317</xdr:row>
      <xdr:rowOff>64434</xdr:rowOff>
    </xdr:to>
    <xdr:graphicFrame macro="">
      <xdr:nvGraphicFramePr>
        <xdr:cNvPr id="61" name="Grafico 60">
          <a:extLst>
            <a:ext uri="{FF2B5EF4-FFF2-40B4-BE49-F238E27FC236}">
              <a16:creationId xmlns:a16="http://schemas.microsoft.com/office/drawing/2014/main" id="{4034C7C5-1D56-42CB-81BF-5C3F07FA080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4"/>
        </a:graphicData>
      </a:graphic>
    </xdr:graphicFrame>
    <xdr:clientData/>
  </xdr:twoCellAnchor>
  <xdr:twoCellAnchor>
    <xdr:from>
      <xdr:col>17</xdr:col>
      <xdr:colOff>0</xdr:colOff>
      <xdr:row>300</xdr:row>
      <xdr:rowOff>58831</xdr:rowOff>
    </xdr:from>
    <xdr:to>
      <xdr:col>24</xdr:col>
      <xdr:colOff>287991</xdr:colOff>
      <xdr:row>317</xdr:row>
      <xdr:rowOff>45384</xdr:rowOff>
    </xdr:to>
    <xdr:graphicFrame macro="">
      <xdr:nvGraphicFramePr>
        <xdr:cNvPr id="62" name="Grafico 61">
          <a:extLst>
            <a:ext uri="{FF2B5EF4-FFF2-40B4-BE49-F238E27FC236}">
              <a16:creationId xmlns:a16="http://schemas.microsoft.com/office/drawing/2014/main" id="{9BBE8502-0707-48AC-8491-00F26DD59F1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5"/>
        </a:graphicData>
      </a:graphic>
    </xdr:graphicFrame>
    <xdr:clientData/>
  </xdr:twoCellAnchor>
  <xdr:twoCellAnchor>
    <xdr:from>
      <xdr:col>1</xdr:col>
      <xdr:colOff>0</xdr:colOff>
      <xdr:row>318</xdr:row>
      <xdr:rowOff>9525</xdr:rowOff>
    </xdr:from>
    <xdr:to>
      <xdr:col>8</xdr:col>
      <xdr:colOff>287991</xdr:colOff>
      <xdr:row>334</xdr:row>
      <xdr:rowOff>186578</xdr:rowOff>
    </xdr:to>
    <xdr:graphicFrame macro="">
      <xdr:nvGraphicFramePr>
        <xdr:cNvPr id="63" name="Grafico 62">
          <a:extLst>
            <a:ext uri="{FF2B5EF4-FFF2-40B4-BE49-F238E27FC236}">
              <a16:creationId xmlns:a16="http://schemas.microsoft.com/office/drawing/2014/main" id="{B08BA302-9CCD-4FA8-ADDD-5B268DCC29E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6"/>
        </a:graphicData>
      </a:graphic>
    </xdr:graphicFrame>
    <xdr:clientData/>
  </xdr:twoCellAnchor>
  <xdr:twoCellAnchor>
    <xdr:from>
      <xdr:col>9</xdr:col>
      <xdr:colOff>0</xdr:colOff>
      <xdr:row>318</xdr:row>
      <xdr:rowOff>19050</xdr:rowOff>
    </xdr:from>
    <xdr:to>
      <xdr:col>16</xdr:col>
      <xdr:colOff>287991</xdr:colOff>
      <xdr:row>335</xdr:row>
      <xdr:rowOff>5603</xdr:rowOff>
    </xdr:to>
    <xdr:graphicFrame macro="">
      <xdr:nvGraphicFramePr>
        <xdr:cNvPr id="64" name="Grafico 63">
          <a:extLst>
            <a:ext uri="{FF2B5EF4-FFF2-40B4-BE49-F238E27FC236}">
              <a16:creationId xmlns:a16="http://schemas.microsoft.com/office/drawing/2014/main" id="{B0090AC7-29BC-4309-B534-FE7FA2A32DC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7"/>
        </a:graphicData>
      </a:graphic>
    </xdr:graphicFrame>
    <xdr:clientData/>
  </xdr:twoCellAnchor>
  <xdr:twoCellAnchor>
    <xdr:from>
      <xdr:col>17</xdr:col>
      <xdr:colOff>0</xdr:colOff>
      <xdr:row>318</xdr:row>
      <xdr:rowOff>0</xdr:rowOff>
    </xdr:from>
    <xdr:to>
      <xdr:col>24</xdr:col>
      <xdr:colOff>287991</xdr:colOff>
      <xdr:row>334</xdr:row>
      <xdr:rowOff>177053</xdr:rowOff>
    </xdr:to>
    <xdr:graphicFrame macro="">
      <xdr:nvGraphicFramePr>
        <xdr:cNvPr id="65" name="Grafico 64">
          <a:extLst>
            <a:ext uri="{FF2B5EF4-FFF2-40B4-BE49-F238E27FC236}">
              <a16:creationId xmlns:a16="http://schemas.microsoft.com/office/drawing/2014/main" id="{2A58840F-F5C1-4FAA-95A9-123F365A2F5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8"/>
        </a:graphicData>
      </a:graphic>
    </xdr:graphicFrame>
    <xdr:clientData/>
  </xdr:twoCellAnchor>
  <xdr:twoCellAnchor>
    <xdr:from>
      <xdr:col>1</xdr:col>
      <xdr:colOff>0</xdr:colOff>
      <xdr:row>336</xdr:row>
      <xdr:rowOff>9525</xdr:rowOff>
    </xdr:from>
    <xdr:to>
      <xdr:col>8</xdr:col>
      <xdr:colOff>287991</xdr:colOff>
      <xdr:row>352</xdr:row>
      <xdr:rowOff>186578</xdr:rowOff>
    </xdr:to>
    <xdr:graphicFrame macro="">
      <xdr:nvGraphicFramePr>
        <xdr:cNvPr id="66" name="Grafico 65">
          <a:extLst>
            <a:ext uri="{FF2B5EF4-FFF2-40B4-BE49-F238E27FC236}">
              <a16:creationId xmlns:a16="http://schemas.microsoft.com/office/drawing/2014/main" id="{F8391410-B986-4748-A5F5-D5DFA7C32D6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9"/>
        </a:graphicData>
      </a:graphic>
    </xdr:graphicFrame>
    <xdr:clientData/>
  </xdr:twoCellAnchor>
  <xdr:twoCellAnchor>
    <xdr:from>
      <xdr:col>9</xdr:col>
      <xdr:colOff>0</xdr:colOff>
      <xdr:row>336</xdr:row>
      <xdr:rowOff>19050</xdr:rowOff>
    </xdr:from>
    <xdr:to>
      <xdr:col>16</xdr:col>
      <xdr:colOff>287991</xdr:colOff>
      <xdr:row>353</xdr:row>
      <xdr:rowOff>5603</xdr:rowOff>
    </xdr:to>
    <xdr:graphicFrame macro="">
      <xdr:nvGraphicFramePr>
        <xdr:cNvPr id="67" name="Grafico 66">
          <a:extLst>
            <a:ext uri="{FF2B5EF4-FFF2-40B4-BE49-F238E27FC236}">
              <a16:creationId xmlns:a16="http://schemas.microsoft.com/office/drawing/2014/main" id="{9DC8AF93-62BB-4172-92AB-E400EB414B9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0"/>
        </a:graphicData>
      </a:graphic>
    </xdr:graphicFrame>
    <xdr:clientData/>
  </xdr:twoCellAnchor>
  <xdr:twoCellAnchor>
    <xdr:from>
      <xdr:col>17</xdr:col>
      <xdr:colOff>0</xdr:colOff>
      <xdr:row>336</xdr:row>
      <xdr:rowOff>0</xdr:rowOff>
    </xdr:from>
    <xdr:to>
      <xdr:col>24</xdr:col>
      <xdr:colOff>287991</xdr:colOff>
      <xdr:row>352</xdr:row>
      <xdr:rowOff>177053</xdr:rowOff>
    </xdr:to>
    <xdr:graphicFrame macro="">
      <xdr:nvGraphicFramePr>
        <xdr:cNvPr id="68" name="Grafico 67">
          <a:extLst>
            <a:ext uri="{FF2B5EF4-FFF2-40B4-BE49-F238E27FC236}">
              <a16:creationId xmlns:a16="http://schemas.microsoft.com/office/drawing/2014/main" id="{335E3D81-C510-4202-B77D-42F87680E9E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1"/>
        </a:graphicData>
      </a:graphic>
    </xdr:graphicFrame>
    <xdr:clientData/>
  </xdr:twoCellAnchor>
  <xdr:twoCellAnchor>
    <xdr:from>
      <xdr:col>9</xdr:col>
      <xdr:colOff>0</xdr:colOff>
      <xdr:row>159</xdr:row>
      <xdr:rowOff>19050</xdr:rowOff>
    </xdr:from>
    <xdr:to>
      <xdr:col>16</xdr:col>
      <xdr:colOff>287991</xdr:colOff>
      <xdr:row>176</xdr:row>
      <xdr:rowOff>5603</xdr:rowOff>
    </xdr:to>
    <xdr:graphicFrame macro="">
      <xdr:nvGraphicFramePr>
        <xdr:cNvPr id="69" name="Grafico 68">
          <a:extLst>
            <a:ext uri="{FF2B5EF4-FFF2-40B4-BE49-F238E27FC236}">
              <a16:creationId xmlns:a16="http://schemas.microsoft.com/office/drawing/2014/main" id="{609E82A9-42CA-4357-A002-93853121AC8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2"/>
        </a:graphicData>
      </a:graphic>
    </xdr:graphicFrame>
    <xdr:clientData/>
  </xdr:twoCellAnchor>
  <xdr:twoCellAnchor>
    <xdr:from>
      <xdr:col>17</xdr:col>
      <xdr:colOff>0</xdr:colOff>
      <xdr:row>159</xdr:row>
      <xdr:rowOff>0</xdr:rowOff>
    </xdr:from>
    <xdr:to>
      <xdr:col>24</xdr:col>
      <xdr:colOff>287991</xdr:colOff>
      <xdr:row>175</xdr:row>
      <xdr:rowOff>177053</xdr:rowOff>
    </xdr:to>
    <xdr:graphicFrame macro="">
      <xdr:nvGraphicFramePr>
        <xdr:cNvPr id="70" name="Grafico 69">
          <a:extLst>
            <a:ext uri="{FF2B5EF4-FFF2-40B4-BE49-F238E27FC236}">
              <a16:creationId xmlns:a16="http://schemas.microsoft.com/office/drawing/2014/main" id="{BE30EEFF-1F15-4FEF-8BCB-79E0C52DC88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3"/>
        </a:graphicData>
      </a:graphic>
    </xdr:graphicFrame>
    <xdr:clientData/>
  </xdr:twoCellAnchor>
  <xdr:twoCellAnchor>
    <xdr:from>
      <xdr:col>9</xdr:col>
      <xdr:colOff>0</xdr:colOff>
      <xdr:row>241</xdr:row>
      <xdr:rowOff>85725</xdr:rowOff>
    </xdr:from>
    <xdr:to>
      <xdr:col>16</xdr:col>
      <xdr:colOff>287991</xdr:colOff>
      <xdr:row>258</xdr:row>
      <xdr:rowOff>72278</xdr:rowOff>
    </xdr:to>
    <xdr:graphicFrame macro="">
      <xdr:nvGraphicFramePr>
        <xdr:cNvPr id="71" name="Grafico 70">
          <a:extLst>
            <a:ext uri="{FF2B5EF4-FFF2-40B4-BE49-F238E27FC236}">
              <a16:creationId xmlns:a16="http://schemas.microsoft.com/office/drawing/2014/main" id="{427ED9DC-C08C-4450-908E-59574B6DE23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4"/>
        </a:graphicData>
      </a:graphic>
    </xdr:graphicFrame>
    <xdr:clientData/>
  </xdr:twoCellAnchor>
  <xdr:twoCellAnchor>
    <xdr:from>
      <xdr:col>16</xdr:col>
      <xdr:colOff>571500</xdr:colOff>
      <xdr:row>241</xdr:row>
      <xdr:rowOff>66675</xdr:rowOff>
    </xdr:from>
    <xdr:to>
      <xdr:col>24</xdr:col>
      <xdr:colOff>254374</xdr:colOff>
      <xdr:row>258</xdr:row>
      <xdr:rowOff>53228</xdr:rowOff>
    </xdr:to>
    <xdr:graphicFrame macro="">
      <xdr:nvGraphicFramePr>
        <xdr:cNvPr id="72" name="Grafico 71">
          <a:extLst>
            <a:ext uri="{FF2B5EF4-FFF2-40B4-BE49-F238E27FC236}">
              <a16:creationId xmlns:a16="http://schemas.microsoft.com/office/drawing/2014/main" id="{D685CB56-EAFC-414B-A53D-D88BD18C92B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5"/>
        </a:graphicData>
      </a:graphic>
    </xdr:graphicFrame>
    <xdr:clientData/>
  </xdr:twoCellAnchor>
  <xdr:twoCellAnchor>
    <xdr:from>
      <xdr:col>6</xdr:col>
      <xdr:colOff>466311</xdr:colOff>
      <xdr:row>124</xdr:row>
      <xdr:rowOff>10353</xdr:rowOff>
    </xdr:from>
    <xdr:to>
      <xdr:col>11</xdr:col>
      <xdr:colOff>460311</xdr:colOff>
      <xdr:row>138</xdr:row>
      <xdr:rowOff>43353</xdr:rowOff>
    </xdr:to>
    <xdr:graphicFrame macro="">
      <xdr:nvGraphicFramePr>
        <xdr:cNvPr id="73" name="Grafico 72">
          <a:extLst>
            <a:ext uri="{FF2B5EF4-FFF2-40B4-BE49-F238E27FC236}">
              <a16:creationId xmlns:a16="http://schemas.microsoft.com/office/drawing/2014/main" id="{2ECCECCB-A635-45F0-8BB7-2C122DB8FA1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6"/>
        </a:graphicData>
      </a:graphic>
    </xdr:graphicFrame>
    <xdr:clientData/>
  </xdr:twoCellAnchor>
  <xdr:twoCellAnchor>
    <xdr:from>
      <xdr:col>6</xdr:col>
      <xdr:colOff>0</xdr:colOff>
      <xdr:row>218</xdr:row>
      <xdr:rowOff>16565</xdr:rowOff>
    </xdr:from>
    <xdr:to>
      <xdr:col>10</xdr:col>
      <xdr:colOff>68348</xdr:colOff>
      <xdr:row>230</xdr:row>
      <xdr:rowOff>70565</xdr:rowOff>
    </xdr:to>
    <xdr:graphicFrame macro="">
      <xdr:nvGraphicFramePr>
        <xdr:cNvPr id="74" name="Grafico 73">
          <a:extLst>
            <a:ext uri="{FF2B5EF4-FFF2-40B4-BE49-F238E27FC236}">
              <a16:creationId xmlns:a16="http://schemas.microsoft.com/office/drawing/2014/main" id="{4AF840D4-3FCF-49F6-8EE1-16AD3E71E7E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7"/>
        </a:graphicData>
      </a:graphic>
    </xdr:graphicFrame>
    <xdr:clientData/>
  </xdr:twoCellAnchor>
  <xdr:twoCellAnchor>
    <xdr:from>
      <xdr:col>17</xdr:col>
      <xdr:colOff>496955</xdr:colOff>
      <xdr:row>122</xdr:row>
      <xdr:rowOff>124238</xdr:rowOff>
    </xdr:from>
    <xdr:to>
      <xdr:col>21</xdr:col>
      <xdr:colOff>565303</xdr:colOff>
      <xdr:row>134</xdr:row>
      <xdr:rowOff>169955</xdr:rowOff>
    </xdr:to>
    <xdr:graphicFrame macro="">
      <xdr:nvGraphicFramePr>
        <xdr:cNvPr id="75" name="Grafico 74">
          <a:extLst>
            <a:ext uri="{FF2B5EF4-FFF2-40B4-BE49-F238E27FC236}">
              <a16:creationId xmlns:a16="http://schemas.microsoft.com/office/drawing/2014/main" id="{C463BECD-286E-4433-B362-83CF1846869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8"/>
        </a:graphicData>
      </a:graphic>
    </xdr:graphicFrame>
    <xdr:clientData/>
  </xdr:twoCellAnchor>
  <xdr:twoCellAnchor>
    <xdr:from>
      <xdr:col>17</xdr:col>
      <xdr:colOff>49695</xdr:colOff>
      <xdr:row>217</xdr:row>
      <xdr:rowOff>74544</xdr:rowOff>
    </xdr:from>
    <xdr:to>
      <xdr:col>21</xdr:col>
      <xdr:colOff>118043</xdr:colOff>
      <xdr:row>229</xdr:row>
      <xdr:rowOff>128544</xdr:rowOff>
    </xdr:to>
    <xdr:graphicFrame macro="">
      <xdr:nvGraphicFramePr>
        <xdr:cNvPr id="76" name="Grafico 75">
          <a:extLst>
            <a:ext uri="{FF2B5EF4-FFF2-40B4-BE49-F238E27FC236}">
              <a16:creationId xmlns:a16="http://schemas.microsoft.com/office/drawing/2014/main" id="{291334D7-87CF-47BD-A643-95691A103F7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9"/>
        </a:graphicData>
      </a:graphic>
    </xdr:graphicFrame>
    <xdr:clientData/>
  </xdr:twoCellAnchor>
  <xdr:twoCellAnchor>
    <xdr:from>
      <xdr:col>12</xdr:col>
      <xdr:colOff>198783</xdr:colOff>
      <xdr:row>217</xdr:row>
      <xdr:rowOff>24849</xdr:rowOff>
    </xdr:from>
    <xdr:to>
      <xdr:col>16</xdr:col>
      <xdr:colOff>267130</xdr:colOff>
      <xdr:row>229</xdr:row>
      <xdr:rowOff>78849</xdr:rowOff>
    </xdr:to>
    <xdr:graphicFrame macro="">
      <xdr:nvGraphicFramePr>
        <xdr:cNvPr id="77" name="Grafico 76">
          <a:extLst>
            <a:ext uri="{FF2B5EF4-FFF2-40B4-BE49-F238E27FC236}">
              <a16:creationId xmlns:a16="http://schemas.microsoft.com/office/drawing/2014/main" id="{5DF43161-6AC2-423D-AFF5-96C548A43F2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0"/>
        </a:graphicData>
      </a:graphic>
    </xdr:graphicFrame>
    <xdr:clientData/>
  </xdr:twoCellAnchor>
  <xdr:twoCellAnchor>
    <xdr:from>
      <xdr:col>13</xdr:col>
      <xdr:colOff>430696</xdr:colOff>
      <xdr:row>123</xdr:row>
      <xdr:rowOff>82825</xdr:rowOff>
    </xdr:from>
    <xdr:to>
      <xdr:col>17</xdr:col>
      <xdr:colOff>499043</xdr:colOff>
      <xdr:row>135</xdr:row>
      <xdr:rowOff>136825</xdr:rowOff>
    </xdr:to>
    <xdr:graphicFrame macro="">
      <xdr:nvGraphicFramePr>
        <xdr:cNvPr id="78" name="Grafico 77">
          <a:extLst>
            <a:ext uri="{FF2B5EF4-FFF2-40B4-BE49-F238E27FC236}">
              <a16:creationId xmlns:a16="http://schemas.microsoft.com/office/drawing/2014/main" id="{5C48E0A4-62B0-4E07-8D11-CDA595D0837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115983</xdr:colOff>
      <xdr:row>18</xdr:row>
      <xdr:rowOff>27454</xdr:rowOff>
    </xdr:from>
    <xdr:to>
      <xdr:col>21</xdr:col>
      <xdr:colOff>311525</xdr:colOff>
      <xdr:row>27</xdr:row>
      <xdr:rowOff>159683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B27630C5-6FFB-476A-ACE9-D481AF44F0C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48895" y="1842807"/>
          <a:ext cx="5980019" cy="19812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13</xdr:col>
      <xdr:colOff>209550</xdr:colOff>
      <xdr:row>84</xdr:row>
      <xdr:rowOff>38100</xdr:rowOff>
    </xdr:from>
    <xdr:to>
      <xdr:col>19</xdr:col>
      <xdr:colOff>123824</xdr:colOff>
      <xdr:row>87</xdr:row>
      <xdr:rowOff>57150</xdr:rowOff>
    </xdr:to>
    <xdr:pic>
      <xdr:nvPicPr>
        <xdr:cNvPr id="3" name="Immagine 2">
          <a:extLst>
            <a:ext uri="{FF2B5EF4-FFF2-40B4-BE49-F238E27FC236}">
              <a16:creationId xmlns:a16="http://schemas.microsoft.com/office/drawing/2014/main" id="{694C03F0-C132-4AA5-B70A-015F38E7D6E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58250" y="15563850"/>
          <a:ext cx="3914774" cy="6572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10</xdr:col>
      <xdr:colOff>9525</xdr:colOff>
      <xdr:row>61</xdr:row>
      <xdr:rowOff>9525</xdr:rowOff>
    </xdr:from>
    <xdr:to>
      <xdr:col>11</xdr:col>
      <xdr:colOff>47624</xdr:colOff>
      <xdr:row>63</xdr:row>
      <xdr:rowOff>76200</xdr:rowOff>
    </xdr:to>
    <xdr:pic>
      <xdr:nvPicPr>
        <xdr:cNvPr id="4" name="Immagine 3">
          <a:extLst>
            <a:ext uri="{FF2B5EF4-FFF2-40B4-BE49-F238E27FC236}">
              <a16:creationId xmlns:a16="http://schemas.microsoft.com/office/drawing/2014/main" id="{48CA8751-74E1-4EC3-93C8-7E52F3F4DEF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91275" y="10620375"/>
          <a:ext cx="752475" cy="4476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10</xdr:col>
      <xdr:colOff>9525</xdr:colOff>
      <xdr:row>65</xdr:row>
      <xdr:rowOff>66675</xdr:rowOff>
    </xdr:from>
    <xdr:to>
      <xdr:col>11</xdr:col>
      <xdr:colOff>619124</xdr:colOff>
      <xdr:row>67</xdr:row>
      <xdr:rowOff>142875</xdr:rowOff>
    </xdr:to>
    <xdr:pic>
      <xdr:nvPicPr>
        <xdr:cNvPr id="5" name="Immagine 4">
          <a:extLst>
            <a:ext uri="{FF2B5EF4-FFF2-40B4-BE49-F238E27FC236}">
              <a16:creationId xmlns:a16="http://schemas.microsoft.com/office/drawing/2014/main" id="{D46D2178-A165-4739-B44F-DDBD542985C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19875" y="11858625"/>
          <a:ext cx="1323974" cy="4572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676275</xdr:colOff>
      <xdr:row>72</xdr:row>
      <xdr:rowOff>9525</xdr:rowOff>
    </xdr:from>
    <xdr:to>
      <xdr:col>11</xdr:col>
      <xdr:colOff>419099</xdr:colOff>
      <xdr:row>74</xdr:row>
      <xdr:rowOff>9525</xdr:rowOff>
    </xdr:to>
    <xdr:pic>
      <xdr:nvPicPr>
        <xdr:cNvPr id="6" name="Immagine 5">
          <a:extLst>
            <a:ext uri="{FF2B5EF4-FFF2-40B4-BE49-F238E27FC236}">
              <a16:creationId xmlns:a16="http://schemas.microsoft.com/office/drawing/2014/main" id="{38F2E2A5-E58D-4F28-A133-24CEB98F4D9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572250" y="13173075"/>
          <a:ext cx="1171574" cy="419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10</xdr:col>
      <xdr:colOff>9525</xdr:colOff>
      <xdr:row>78</xdr:row>
      <xdr:rowOff>0</xdr:rowOff>
    </xdr:from>
    <xdr:to>
      <xdr:col>13</xdr:col>
      <xdr:colOff>57149</xdr:colOff>
      <xdr:row>79</xdr:row>
      <xdr:rowOff>219075</xdr:rowOff>
    </xdr:to>
    <xdr:pic>
      <xdr:nvPicPr>
        <xdr:cNvPr id="7" name="Immagine 6">
          <a:extLst>
            <a:ext uri="{FF2B5EF4-FFF2-40B4-BE49-F238E27FC236}">
              <a16:creationId xmlns:a16="http://schemas.microsoft.com/office/drawing/2014/main" id="{DE6375CD-A3EC-4733-A720-94FF67FFF38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91275" y="12515850"/>
          <a:ext cx="2085975" cy="4095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19</xdr:col>
      <xdr:colOff>243730</xdr:colOff>
      <xdr:row>19</xdr:row>
      <xdr:rowOff>57150</xdr:rowOff>
    </xdr:from>
    <xdr:to>
      <xdr:col>23</xdr:col>
      <xdr:colOff>158005</xdr:colOff>
      <xdr:row>35</xdr:row>
      <xdr:rowOff>200025</xdr:rowOff>
    </xdr:to>
    <xdr:pic>
      <xdr:nvPicPr>
        <xdr:cNvPr id="8" name="Immagine 7">
          <a:extLst>
            <a:ext uri="{FF2B5EF4-FFF2-40B4-BE49-F238E27FC236}">
              <a16:creationId xmlns:a16="http://schemas.microsoft.com/office/drawing/2014/main" id="{982E5208-AD44-46A0-A6CD-E917999591E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12465" y="2063003"/>
          <a:ext cx="2334746" cy="34889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13</xdr:col>
      <xdr:colOff>191063</xdr:colOff>
      <xdr:row>32</xdr:row>
      <xdr:rowOff>9525</xdr:rowOff>
    </xdr:from>
    <xdr:to>
      <xdr:col>22</xdr:col>
      <xdr:colOff>291355</xdr:colOff>
      <xdr:row>35</xdr:row>
      <xdr:rowOff>180975</xdr:rowOff>
    </xdr:to>
    <xdr:grpSp>
      <xdr:nvGrpSpPr>
        <xdr:cNvPr id="9" name="Gruppo 8">
          <a:extLst>
            <a:ext uri="{FF2B5EF4-FFF2-40B4-BE49-F238E27FC236}">
              <a16:creationId xmlns:a16="http://schemas.microsoft.com/office/drawing/2014/main" id="{62030790-9E09-4675-83A5-80886A67B295}"/>
            </a:ext>
          </a:extLst>
        </xdr:cNvPr>
        <xdr:cNvGrpSpPr/>
      </xdr:nvGrpSpPr>
      <xdr:grpSpPr>
        <a:xfrm>
          <a:off x="8973113" y="6238875"/>
          <a:ext cx="5929592" cy="857250"/>
          <a:chOff x="5143500" y="2943225"/>
          <a:chExt cx="5362575" cy="857250"/>
        </a:xfrm>
      </xdr:grpSpPr>
      <xdr:pic>
        <xdr:nvPicPr>
          <xdr:cNvPr id="10" name="Immagine 9">
            <a:extLst>
              <a:ext uri="{FF2B5EF4-FFF2-40B4-BE49-F238E27FC236}">
                <a16:creationId xmlns:a16="http://schemas.microsoft.com/office/drawing/2014/main" id="{973EE239-A3FE-47D5-9910-D91AA284025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8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5143500" y="2952750"/>
            <a:ext cx="5362575" cy="847725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sp macro="" textlink="">
        <xdr:nvSpPr>
          <xdr:cNvPr id="11" name="CasellaDiTesto 10">
            <a:extLst>
              <a:ext uri="{FF2B5EF4-FFF2-40B4-BE49-F238E27FC236}">
                <a16:creationId xmlns:a16="http://schemas.microsoft.com/office/drawing/2014/main" id="{D2E345FC-6ECE-40F7-84D8-4FF9493D6C2B}"/>
              </a:ext>
            </a:extLst>
          </xdr:cNvPr>
          <xdr:cNvSpPr txBox="1"/>
        </xdr:nvSpPr>
        <xdr:spPr>
          <a:xfrm>
            <a:off x="8334375" y="2943225"/>
            <a:ext cx="1325940" cy="311496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spAutoFit/>
          </a:bodyPr>
          <a:lstStyle/>
          <a:p>
            <a:r>
              <a:rPr lang="it-IT" sz="1400" b="1" i="1" u="none">
                <a:solidFill>
                  <a:srgbClr val="FF0000"/>
                </a:solidFill>
              </a:rPr>
              <a:t>NB: l</a:t>
            </a:r>
            <a:r>
              <a:rPr lang="it-IT" sz="1400" b="1" i="1" u="none" baseline="0">
                <a:solidFill>
                  <a:srgbClr val="FF0000"/>
                </a:solidFill>
              </a:rPr>
              <a:t> </a:t>
            </a:r>
            <a:r>
              <a:rPr lang="it-IT" sz="1400" b="1" i="1" u="none" baseline="0">
                <a:solidFill>
                  <a:srgbClr val="FF0000"/>
                </a:solidFill>
                <a:latin typeface="Calibri" panose="020F0502020204030204" pitchFamily="34" charset="0"/>
              </a:rPr>
              <a:t>≡ l</a:t>
            </a:r>
            <a:r>
              <a:rPr lang="it-IT" sz="1400" b="1" i="1" u="none" baseline="-25000">
                <a:solidFill>
                  <a:srgbClr val="FF0000"/>
                </a:solidFill>
                <a:latin typeface="Calibri" panose="020F0502020204030204" pitchFamily="34" charset="0"/>
              </a:rPr>
              <a:t>t</a:t>
            </a:r>
            <a:r>
              <a:rPr lang="it-IT" sz="1400" b="1" i="1" u="none" baseline="0">
                <a:solidFill>
                  <a:srgbClr val="FF0000"/>
                </a:solidFill>
                <a:latin typeface="Calibri" panose="020F0502020204030204" pitchFamily="34" charset="0"/>
              </a:rPr>
              <a:t> ; d </a:t>
            </a:r>
            <a:r>
              <a:rPr lang="it-IT" sz="1400" b="1" i="1" u="none" baseline="0">
                <a:solidFill>
                  <a:srgbClr val="FF0000"/>
                </a:solidFill>
                <a:effectLst/>
                <a:latin typeface="+mn-lt"/>
                <a:ea typeface="+mn-ea"/>
                <a:cs typeface="+mn-cs"/>
              </a:rPr>
              <a:t>≡ d</a:t>
            </a:r>
            <a:r>
              <a:rPr lang="it-IT" sz="1400" b="1" i="1" u="none" baseline="-25000">
                <a:solidFill>
                  <a:srgbClr val="FF0000"/>
                </a:solidFill>
                <a:effectLst/>
                <a:latin typeface="+mn-lt"/>
                <a:ea typeface="+mn-ea"/>
                <a:cs typeface="+mn-cs"/>
              </a:rPr>
              <a:t>t</a:t>
            </a:r>
            <a:endParaRPr lang="it-IT" sz="1400" b="1" i="1" u="none" baseline="-25000">
              <a:solidFill>
                <a:srgbClr val="FF0000"/>
              </a:solidFill>
            </a:endParaRPr>
          </a:p>
        </xdr:txBody>
      </xdr:sp>
    </xdr:grpSp>
    <xdr:clientData/>
  </xdr:twoCellAnchor>
  <xdr:twoCellAnchor>
    <xdr:from>
      <xdr:col>13</xdr:col>
      <xdr:colOff>212912</xdr:colOff>
      <xdr:row>108</xdr:row>
      <xdr:rowOff>121580</xdr:rowOff>
    </xdr:from>
    <xdr:to>
      <xdr:col>16</xdr:col>
      <xdr:colOff>17370</xdr:colOff>
      <xdr:row>113</xdr:row>
      <xdr:rowOff>85717</xdr:rowOff>
    </xdr:to>
    <xdr:grpSp>
      <xdr:nvGrpSpPr>
        <xdr:cNvPr id="12" name="Gruppo 11">
          <a:extLst>
            <a:ext uri="{FF2B5EF4-FFF2-40B4-BE49-F238E27FC236}">
              <a16:creationId xmlns:a16="http://schemas.microsoft.com/office/drawing/2014/main" id="{725AD82A-BAEF-42FB-8302-0CCCA7A96758}"/>
            </a:ext>
          </a:extLst>
        </xdr:cNvPr>
        <xdr:cNvGrpSpPr/>
      </xdr:nvGrpSpPr>
      <xdr:grpSpPr>
        <a:xfrm>
          <a:off x="8994962" y="21829055"/>
          <a:ext cx="1976158" cy="916637"/>
          <a:chOff x="7210425" y="9991728"/>
          <a:chExt cx="1628775" cy="790572"/>
        </a:xfrm>
      </xdr:grpSpPr>
      <xdr:pic>
        <xdr:nvPicPr>
          <xdr:cNvPr id="13" name="Immagine 12">
            <a:extLst>
              <a:ext uri="{FF2B5EF4-FFF2-40B4-BE49-F238E27FC236}">
                <a16:creationId xmlns:a16="http://schemas.microsoft.com/office/drawing/2014/main" id="{F41E7557-8D66-43F0-B735-C074C8167885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9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7210425" y="10277475"/>
            <a:ext cx="1628775" cy="504825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sp macro="" textlink="">
        <xdr:nvSpPr>
          <xdr:cNvPr id="14" name="CasellaDiTesto 13">
            <a:extLst>
              <a:ext uri="{FF2B5EF4-FFF2-40B4-BE49-F238E27FC236}">
                <a16:creationId xmlns:a16="http://schemas.microsoft.com/office/drawing/2014/main" id="{2CFB6790-5257-41BB-9453-69988765A4D7}"/>
              </a:ext>
            </a:extLst>
          </xdr:cNvPr>
          <xdr:cNvSpPr txBox="1"/>
        </xdr:nvSpPr>
        <xdr:spPr>
          <a:xfrm>
            <a:off x="7391400" y="9991728"/>
            <a:ext cx="1374800" cy="311497"/>
          </a:xfrm>
          <a:prstGeom prst="rect">
            <a:avLst/>
          </a:prstGeom>
          <a:solidFill>
            <a:sysClr val="window" lastClr="FFFFFF"/>
          </a:solidFill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spAutoFit/>
          </a:bodyPr>
          <a:lstStyle/>
          <a:p>
            <a:r>
              <a:rPr lang="it-IT" sz="1400" b="1" i="1">
                <a:solidFill>
                  <a:srgbClr val="FF0000"/>
                </a:solidFill>
              </a:rPr>
              <a:t>NB: EI </a:t>
            </a:r>
            <a:r>
              <a:rPr lang="it-IT" sz="1400" b="1" i="1" baseline="0">
                <a:solidFill>
                  <a:srgbClr val="FF0000"/>
                </a:solidFill>
                <a:effectLst/>
                <a:latin typeface="+mn-lt"/>
                <a:ea typeface="+mn-ea"/>
                <a:cs typeface="+mn-cs"/>
              </a:rPr>
              <a:t>≡ </a:t>
            </a:r>
            <a:r>
              <a:rPr lang="it-IT" sz="1400" b="1" i="1">
                <a:solidFill>
                  <a:srgbClr val="FF0000"/>
                </a:solidFill>
              </a:rPr>
              <a:t> D; l </a:t>
            </a:r>
            <a:r>
              <a:rPr lang="it-IT" sz="1400" b="1" i="1" baseline="0">
                <a:solidFill>
                  <a:srgbClr val="FF0000"/>
                </a:solidFill>
                <a:effectLst/>
                <a:latin typeface="+mn-lt"/>
                <a:ea typeface="+mn-ea"/>
                <a:cs typeface="+mn-cs"/>
              </a:rPr>
              <a:t>≡ </a:t>
            </a:r>
            <a:r>
              <a:rPr lang="it-IT" sz="1400" b="1" i="1">
                <a:solidFill>
                  <a:srgbClr val="FF0000"/>
                </a:solidFill>
              </a:rPr>
              <a:t> L</a:t>
            </a:r>
          </a:p>
        </xdr:txBody>
      </xdr:sp>
    </xdr:grpSp>
    <xdr:clientData/>
  </xdr:twoCellAnchor>
  <xdr:oneCellAnchor>
    <xdr:from>
      <xdr:col>9</xdr:col>
      <xdr:colOff>542925</xdr:colOff>
      <xdr:row>127</xdr:row>
      <xdr:rowOff>176212</xdr:rowOff>
    </xdr:from>
    <xdr:ext cx="1339790" cy="33983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5" name="CasellaDiTesto 14">
              <a:extLst>
                <a:ext uri="{FF2B5EF4-FFF2-40B4-BE49-F238E27FC236}">
                  <a16:creationId xmlns:a16="http://schemas.microsoft.com/office/drawing/2014/main" id="{98D1A5B0-9CFD-494D-AF60-C62676800056}"/>
                </a:ext>
              </a:extLst>
            </xdr:cNvPr>
            <xdr:cNvSpPr txBox="1"/>
          </xdr:nvSpPr>
          <xdr:spPr>
            <a:xfrm>
              <a:off x="6572250" y="24607837"/>
              <a:ext cx="1339790" cy="339837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it-IT" sz="1100" b="0" i="1">
                        <a:latin typeface="Cambria Math" panose="02040503050406030204" pitchFamily="18" charset="0"/>
                      </a:rPr>
                      <m:t>𝑤</m:t>
                    </m:r>
                    <m:r>
                      <a:rPr lang="it-IT" sz="1100" b="0" i="1"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it-IT" sz="1100" b="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it-IT" sz="1100" b="0" i="1">
                            <a:latin typeface="Cambria Math" panose="02040503050406030204" pitchFamily="18" charset="0"/>
                          </a:rPr>
                          <m:t>1</m:t>
                        </m:r>
                      </m:num>
                      <m:den>
                        <m:r>
                          <a:rPr lang="it-IT" sz="1100" b="0" i="1">
                            <a:latin typeface="Cambria Math" panose="02040503050406030204" pitchFamily="18" charset="0"/>
                          </a:rPr>
                          <m:t>48</m:t>
                        </m:r>
                      </m:den>
                    </m:f>
                    <m:r>
                      <a:rPr lang="it-IT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∙</m:t>
                    </m:r>
                    <m:f>
                      <m:fPr>
                        <m:ctrlPr>
                          <a:rPr lang="it-IT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it-IT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𝐹</m:t>
                        </m:r>
                        <m:sSup>
                          <m:sSupPr>
                            <m:ctrlPr>
                              <a:rPr lang="it-IT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</m:ctrlPr>
                          </m:sSupPr>
                          <m:e>
                            <m:r>
                              <a:rPr lang="it-IT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𝐿</m:t>
                            </m:r>
                          </m:e>
                          <m:sup>
                            <m:r>
                              <a:rPr lang="it-IT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3</m:t>
                            </m:r>
                          </m:sup>
                        </m:sSup>
                      </m:num>
                      <m:den>
                        <m:r>
                          <a:rPr lang="it-IT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𝐷</m:t>
                        </m:r>
                      </m:den>
                    </m:f>
                    <m:r>
                      <a:rPr lang="it-IT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+</m:t>
                    </m:r>
                    <m:f>
                      <m:fPr>
                        <m:ctrlPr>
                          <a:rPr lang="it-IT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it-IT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1</m:t>
                        </m:r>
                      </m:num>
                      <m:den>
                        <m:r>
                          <a:rPr lang="it-IT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4</m:t>
                        </m:r>
                      </m:den>
                    </m:f>
                    <m:r>
                      <a:rPr lang="it-IT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∙</m:t>
                    </m:r>
                    <m:f>
                      <m:fPr>
                        <m:ctrlPr>
                          <a:rPr lang="it-IT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it-IT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𝐹𝐿</m:t>
                        </m:r>
                      </m:num>
                      <m:den>
                        <m:r>
                          <a:rPr lang="it-IT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𝐴𝐺</m:t>
                        </m:r>
                      </m:den>
                    </m:f>
                  </m:oMath>
                </m:oMathPara>
              </a14:m>
              <a:endParaRPr lang="it-IT" sz="1100"/>
            </a:p>
          </xdr:txBody>
        </xdr:sp>
      </mc:Choice>
      <mc:Fallback xmlns="">
        <xdr:sp macro="" textlink="">
          <xdr:nvSpPr>
            <xdr:cNvPr id="15" name="CasellaDiTesto 14">
              <a:extLst>
                <a:ext uri="{FF2B5EF4-FFF2-40B4-BE49-F238E27FC236}">
                  <a16:creationId xmlns:a16="http://schemas.microsoft.com/office/drawing/2014/main" id="{98D1A5B0-9CFD-494D-AF60-C62676800056}"/>
                </a:ext>
              </a:extLst>
            </xdr:cNvPr>
            <xdr:cNvSpPr txBox="1"/>
          </xdr:nvSpPr>
          <xdr:spPr>
            <a:xfrm>
              <a:off x="6572250" y="24607837"/>
              <a:ext cx="1339790" cy="339837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it-IT" sz="1100" b="0" i="0">
                  <a:latin typeface="Cambria Math" panose="02040503050406030204" pitchFamily="18" charset="0"/>
                </a:rPr>
                <a:t>𝑤=1/48</a:t>
              </a:r>
              <a:r>
                <a:rPr lang="it-IT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∙(𝐹𝐿^3)/𝐷+1/4∙𝐹𝐿/𝐴𝐺</a:t>
              </a:r>
              <a:endParaRPr lang="it-IT" sz="1100"/>
            </a:p>
          </xdr:txBody>
        </xdr:sp>
      </mc:Fallback>
    </mc:AlternateContent>
    <xdr:clientData/>
  </xdr:oneCellAnchor>
  <xdr:oneCellAnchor>
    <xdr:from>
      <xdr:col>13</xdr:col>
      <xdr:colOff>514350</xdr:colOff>
      <xdr:row>89</xdr:row>
      <xdr:rowOff>19049</xdr:rowOff>
    </xdr:from>
    <xdr:ext cx="2905125" cy="857251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6" name="CasellaDiTesto 15">
              <a:extLst>
                <a:ext uri="{FF2B5EF4-FFF2-40B4-BE49-F238E27FC236}">
                  <a16:creationId xmlns:a16="http://schemas.microsoft.com/office/drawing/2014/main" id="{B0D3D9FC-4ED0-49F5-9D37-CD9C721F8C0A}"/>
                </a:ext>
              </a:extLst>
            </xdr:cNvPr>
            <xdr:cNvSpPr txBox="1"/>
          </xdr:nvSpPr>
          <xdr:spPr>
            <a:xfrm>
              <a:off x="8934450" y="14306549"/>
              <a:ext cx="2905125" cy="857251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noAutofit/>
            </a:bodyPr>
            <a:lstStyle/>
            <a:p>
              <a:pPr algn="ctr"/>
              <a:r>
                <a:rPr lang="it-IT" sz="1100"/>
                <a:t>Secondo</a:t>
              </a:r>
              <a:r>
                <a:rPr lang="it-IT" sz="1100" baseline="0"/>
                <a:t> la tesi di Guidi la rigidezza a taglio è risultato dei contributi del core e dei panes: </a:t>
              </a:r>
              <a14:m>
                <m:oMath xmlns:m="http://schemas.openxmlformats.org/officeDocument/2006/math">
                  <m:r>
                    <a:rPr lang="it-IT" sz="1400" b="0" i="1" baseline="0">
                      <a:latin typeface="Cambria Math" panose="02040503050406030204" pitchFamily="18" charset="0"/>
                    </a:rPr>
                    <m:t>𝐴𝐺</m:t>
                  </m:r>
                  <m:r>
                    <a:rPr lang="it-IT" sz="1400" b="0" i="1" baseline="0">
                      <a:latin typeface="Cambria Math" panose="02040503050406030204" pitchFamily="18" charset="0"/>
                    </a:rPr>
                    <m:t>=</m:t>
                  </m:r>
                  <m:sSub>
                    <m:sSubPr>
                      <m:ctrlPr>
                        <a:rPr lang="it-IT" sz="1400" b="0" i="1" baseline="0">
                          <a:latin typeface="Cambria Math" panose="02040503050406030204" pitchFamily="18" charset="0"/>
                        </a:rPr>
                      </m:ctrlPr>
                    </m:sSubPr>
                    <m:e>
                      <m:r>
                        <a:rPr lang="it-IT" sz="1400" b="0" i="1" baseline="0">
                          <a:latin typeface="Cambria Math" panose="02040503050406030204" pitchFamily="18" charset="0"/>
                        </a:rPr>
                        <m:t>𝐺</m:t>
                      </m:r>
                    </m:e>
                    <m:sub>
                      <m:r>
                        <a:rPr lang="it-IT" sz="1400" b="0" i="1" baseline="0">
                          <a:latin typeface="Cambria Math" panose="02040503050406030204" pitchFamily="18" charset="0"/>
                        </a:rPr>
                        <m:t>𝑓</m:t>
                      </m:r>
                    </m:sub>
                  </m:sSub>
                  <m:r>
                    <a:rPr lang="it-IT" sz="1400" b="0" i="1" baseline="0">
                      <a:latin typeface="Cambria Math" panose="02040503050406030204" pitchFamily="18" charset="0"/>
                    </a:rPr>
                    <m:t>𝑛𝑏𝑡</m:t>
                  </m:r>
                  <m:r>
                    <a:rPr lang="it-IT" sz="1400" b="0" i="1" baseline="0">
                      <a:latin typeface="Cambria Math" panose="02040503050406030204" pitchFamily="18" charset="0"/>
                    </a:rPr>
                    <m:t>+</m:t>
                  </m:r>
                  <m:sSub>
                    <m:sSubPr>
                      <m:ctrlPr>
                        <a:rPr lang="it-IT" sz="1400" b="0" i="1" baseline="0">
                          <a:latin typeface="Cambria Math" panose="02040503050406030204" pitchFamily="18" charset="0"/>
                        </a:rPr>
                      </m:ctrlPr>
                    </m:sSubPr>
                    <m:e>
                      <m:r>
                        <a:rPr lang="it-IT" sz="1400" b="0" i="1" baseline="0">
                          <a:latin typeface="Cambria Math" panose="02040503050406030204" pitchFamily="18" charset="0"/>
                        </a:rPr>
                        <m:t>𝐺</m:t>
                      </m:r>
                    </m:e>
                    <m:sub>
                      <m:r>
                        <a:rPr lang="it-IT" sz="1400" b="0" i="1" baseline="0">
                          <a:latin typeface="Cambria Math" panose="02040503050406030204" pitchFamily="18" charset="0"/>
                        </a:rPr>
                        <m:t>𝑐</m:t>
                      </m:r>
                    </m:sub>
                  </m:sSub>
                  <m:r>
                    <a:rPr lang="it-IT" sz="1400" b="0" i="1" baseline="0">
                      <a:latin typeface="Cambria Math" panose="02040503050406030204" pitchFamily="18" charset="0"/>
                    </a:rPr>
                    <m:t>𝑏𝑐</m:t>
                  </m:r>
                </m:oMath>
              </a14:m>
              <a:r>
                <a:rPr lang="it-IT" sz="1100"/>
                <a:t>                                    </a:t>
              </a:r>
              <a:r>
                <a:rPr lang="it-IT" sz="1100" baseline="0"/>
                <a:t> dove n è il numero di panes</a:t>
              </a:r>
              <a:endParaRPr lang="it-IT" sz="1100"/>
            </a:p>
          </xdr:txBody>
        </xdr:sp>
      </mc:Choice>
      <mc:Fallback xmlns="">
        <xdr:sp macro="" textlink="">
          <xdr:nvSpPr>
            <xdr:cNvPr id="16" name="CasellaDiTesto 15">
              <a:extLst>
                <a:ext uri="{FF2B5EF4-FFF2-40B4-BE49-F238E27FC236}">
                  <a16:creationId xmlns:a16="http://schemas.microsoft.com/office/drawing/2014/main" id="{B0D3D9FC-4ED0-49F5-9D37-CD9C721F8C0A}"/>
                </a:ext>
              </a:extLst>
            </xdr:cNvPr>
            <xdr:cNvSpPr txBox="1"/>
          </xdr:nvSpPr>
          <xdr:spPr>
            <a:xfrm>
              <a:off x="8934450" y="14306549"/>
              <a:ext cx="2905125" cy="857251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noAutofit/>
            </a:bodyPr>
            <a:lstStyle/>
            <a:p>
              <a:pPr algn="ctr"/>
              <a:r>
                <a:rPr lang="it-IT" sz="1100"/>
                <a:t>Secondo</a:t>
              </a:r>
              <a:r>
                <a:rPr lang="it-IT" sz="1100" baseline="0"/>
                <a:t> la tesi di Guidi la rigidezza a taglio è risultato dei contributi del core e dei panes: </a:t>
              </a:r>
              <a:r>
                <a:rPr lang="it-IT" sz="1400" b="0" i="0" baseline="0">
                  <a:latin typeface="Cambria Math" panose="02040503050406030204" pitchFamily="18" charset="0"/>
                </a:rPr>
                <a:t>𝐴𝐺=𝐺_𝑓 𝑛𝑏𝑡+𝐺_𝑐 𝑏𝑐</a:t>
              </a:r>
              <a:r>
                <a:rPr lang="it-IT" sz="1100"/>
                <a:t>                                    </a:t>
              </a:r>
              <a:r>
                <a:rPr lang="it-IT" sz="1100" baseline="0"/>
                <a:t> dove n è il numero di panes</a:t>
              </a:r>
              <a:endParaRPr lang="it-IT" sz="1100"/>
            </a:p>
          </xdr:txBody>
        </xdr:sp>
      </mc:Fallback>
    </mc:AlternateContent>
    <xdr:clientData/>
  </xdr:oneCellAnchor>
  <xdr:twoCellAnchor>
    <xdr:from>
      <xdr:col>15</xdr:col>
      <xdr:colOff>190500</xdr:colOff>
      <xdr:row>40</xdr:row>
      <xdr:rowOff>76201</xdr:rowOff>
    </xdr:from>
    <xdr:to>
      <xdr:col>21</xdr:col>
      <xdr:colOff>504825</xdr:colOff>
      <xdr:row>50</xdr:row>
      <xdr:rowOff>76201</xdr:rowOff>
    </xdr:to>
    <xdr:grpSp>
      <xdr:nvGrpSpPr>
        <xdr:cNvPr id="17" name="Gruppo 16">
          <a:extLst>
            <a:ext uri="{FF2B5EF4-FFF2-40B4-BE49-F238E27FC236}">
              <a16:creationId xmlns:a16="http://schemas.microsoft.com/office/drawing/2014/main" id="{7AFFCBA4-CD5E-46B3-B470-5C557B4E0D28}"/>
            </a:ext>
          </a:extLst>
        </xdr:cNvPr>
        <xdr:cNvGrpSpPr/>
      </xdr:nvGrpSpPr>
      <xdr:grpSpPr>
        <a:xfrm>
          <a:off x="10363200" y="8058151"/>
          <a:ext cx="4143375" cy="2019300"/>
          <a:chOff x="9486900" y="5495925"/>
          <a:chExt cx="3971925" cy="2276475"/>
        </a:xfrm>
      </xdr:grpSpPr>
      <xdr:pic>
        <xdr:nvPicPr>
          <xdr:cNvPr id="18" name="Immagine 17">
            <a:extLst>
              <a:ext uri="{FF2B5EF4-FFF2-40B4-BE49-F238E27FC236}">
                <a16:creationId xmlns:a16="http://schemas.microsoft.com/office/drawing/2014/main" id="{5DAA2B96-4414-43AD-9BF7-E456AE0D6A28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0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9486900" y="5495925"/>
            <a:ext cx="3971925" cy="1754056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19" name="Immagine 18">
            <a:extLst>
              <a:ext uri="{FF2B5EF4-FFF2-40B4-BE49-F238E27FC236}">
                <a16:creationId xmlns:a16="http://schemas.microsoft.com/office/drawing/2014/main" id="{7D3D33DA-629A-42B3-8A4B-05C927BFFD01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9705975" y="7219950"/>
            <a:ext cx="3533775" cy="552450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  <xdr:oneCellAnchor>
    <xdr:from>
      <xdr:col>9</xdr:col>
      <xdr:colOff>542925</xdr:colOff>
      <xdr:row>168</xdr:row>
      <xdr:rowOff>176212</xdr:rowOff>
    </xdr:from>
    <xdr:ext cx="1339790" cy="33983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0" name="CasellaDiTesto 19">
              <a:extLst>
                <a:ext uri="{FF2B5EF4-FFF2-40B4-BE49-F238E27FC236}">
                  <a16:creationId xmlns:a16="http://schemas.microsoft.com/office/drawing/2014/main" id="{624074BD-784A-4806-8110-D4F759DF80CB}"/>
                </a:ext>
              </a:extLst>
            </xdr:cNvPr>
            <xdr:cNvSpPr txBox="1"/>
          </xdr:nvSpPr>
          <xdr:spPr>
            <a:xfrm>
              <a:off x="6572250" y="24645937"/>
              <a:ext cx="1339790" cy="339837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it-IT" sz="1100" b="0" i="1">
                        <a:latin typeface="Cambria Math" panose="02040503050406030204" pitchFamily="18" charset="0"/>
                      </a:rPr>
                      <m:t>𝑤</m:t>
                    </m:r>
                    <m:r>
                      <a:rPr lang="it-IT" sz="1100" b="0" i="1"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it-IT" sz="1100" b="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it-IT" sz="1100" b="0" i="1">
                            <a:latin typeface="Cambria Math" panose="02040503050406030204" pitchFamily="18" charset="0"/>
                          </a:rPr>
                          <m:t>1</m:t>
                        </m:r>
                      </m:num>
                      <m:den>
                        <m:r>
                          <a:rPr lang="it-IT" sz="1100" b="0" i="1">
                            <a:latin typeface="Cambria Math" panose="02040503050406030204" pitchFamily="18" charset="0"/>
                          </a:rPr>
                          <m:t>48</m:t>
                        </m:r>
                      </m:den>
                    </m:f>
                    <m:r>
                      <a:rPr lang="it-IT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∙</m:t>
                    </m:r>
                    <m:f>
                      <m:fPr>
                        <m:ctrlPr>
                          <a:rPr lang="it-IT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it-IT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𝐹</m:t>
                        </m:r>
                        <m:sSup>
                          <m:sSupPr>
                            <m:ctrlPr>
                              <a:rPr lang="it-IT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</m:ctrlPr>
                          </m:sSupPr>
                          <m:e>
                            <m:r>
                              <a:rPr lang="it-IT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𝐿</m:t>
                            </m:r>
                          </m:e>
                          <m:sup>
                            <m:r>
                              <a:rPr lang="it-IT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3</m:t>
                            </m:r>
                          </m:sup>
                        </m:sSup>
                      </m:num>
                      <m:den>
                        <m:r>
                          <a:rPr lang="it-IT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𝐷</m:t>
                        </m:r>
                      </m:den>
                    </m:f>
                    <m:r>
                      <a:rPr lang="it-IT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+</m:t>
                    </m:r>
                    <m:f>
                      <m:fPr>
                        <m:ctrlPr>
                          <a:rPr lang="it-IT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it-IT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1</m:t>
                        </m:r>
                      </m:num>
                      <m:den>
                        <m:r>
                          <a:rPr lang="it-IT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4</m:t>
                        </m:r>
                      </m:den>
                    </m:f>
                    <m:r>
                      <a:rPr lang="it-IT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∙</m:t>
                    </m:r>
                    <m:f>
                      <m:fPr>
                        <m:ctrlPr>
                          <a:rPr lang="it-IT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it-IT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𝐹𝐿</m:t>
                        </m:r>
                      </m:num>
                      <m:den>
                        <m:r>
                          <a:rPr lang="it-IT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𝐴𝐺</m:t>
                        </m:r>
                      </m:den>
                    </m:f>
                  </m:oMath>
                </m:oMathPara>
              </a14:m>
              <a:endParaRPr lang="it-IT" sz="1100"/>
            </a:p>
          </xdr:txBody>
        </xdr:sp>
      </mc:Choice>
      <mc:Fallback xmlns="">
        <xdr:sp macro="" textlink="">
          <xdr:nvSpPr>
            <xdr:cNvPr id="20" name="CasellaDiTesto 19">
              <a:extLst>
                <a:ext uri="{FF2B5EF4-FFF2-40B4-BE49-F238E27FC236}">
                  <a16:creationId xmlns:a16="http://schemas.microsoft.com/office/drawing/2014/main" id="{624074BD-784A-4806-8110-D4F759DF80CB}"/>
                </a:ext>
              </a:extLst>
            </xdr:cNvPr>
            <xdr:cNvSpPr txBox="1"/>
          </xdr:nvSpPr>
          <xdr:spPr>
            <a:xfrm>
              <a:off x="6572250" y="24645937"/>
              <a:ext cx="1339790" cy="339837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it-IT" sz="1100" b="0" i="0">
                  <a:latin typeface="Cambria Math" panose="02040503050406030204" pitchFamily="18" charset="0"/>
                </a:rPr>
                <a:t>𝑤=1/48</a:t>
              </a:r>
              <a:r>
                <a:rPr lang="it-IT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∙(𝐹𝐿^3)/𝐷+1/4∙𝐹𝐿/𝐴𝐺</a:t>
              </a:r>
              <a:endParaRPr lang="it-IT" sz="1100"/>
            </a:p>
          </xdr:txBody>
        </xdr:sp>
      </mc:Fallback>
    </mc:AlternateContent>
    <xdr:clientData/>
  </xdr:oneCellAnchor>
  <xdr:oneCellAnchor>
    <xdr:from>
      <xdr:col>9</xdr:col>
      <xdr:colOff>542925</xdr:colOff>
      <xdr:row>209</xdr:row>
      <xdr:rowOff>176212</xdr:rowOff>
    </xdr:from>
    <xdr:ext cx="1339790" cy="33983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1" name="CasellaDiTesto 20">
              <a:extLst>
                <a:ext uri="{FF2B5EF4-FFF2-40B4-BE49-F238E27FC236}">
                  <a16:creationId xmlns:a16="http://schemas.microsoft.com/office/drawing/2014/main" id="{41B7C239-ED57-488C-A793-FF8D0A8F1916}"/>
                </a:ext>
              </a:extLst>
            </xdr:cNvPr>
            <xdr:cNvSpPr txBox="1"/>
          </xdr:nvSpPr>
          <xdr:spPr>
            <a:xfrm>
              <a:off x="6572250" y="24645937"/>
              <a:ext cx="1339790" cy="339837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it-IT" sz="1100" b="0" i="1">
                        <a:latin typeface="Cambria Math" panose="02040503050406030204" pitchFamily="18" charset="0"/>
                      </a:rPr>
                      <m:t>𝑤</m:t>
                    </m:r>
                    <m:r>
                      <a:rPr lang="it-IT" sz="1100" b="0" i="1"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it-IT" sz="1100" b="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it-IT" sz="1100" b="0" i="1">
                            <a:latin typeface="Cambria Math" panose="02040503050406030204" pitchFamily="18" charset="0"/>
                          </a:rPr>
                          <m:t>1</m:t>
                        </m:r>
                      </m:num>
                      <m:den>
                        <m:r>
                          <a:rPr lang="it-IT" sz="1100" b="0" i="1">
                            <a:latin typeface="Cambria Math" panose="02040503050406030204" pitchFamily="18" charset="0"/>
                          </a:rPr>
                          <m:t>48</m:t>
                        </m:r>
                      </m:den>
                    </m:f>
                    <m:r>
                      <a:rPr lang="it-IT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∙</m:t>
                    </m:r>
                    <m:f>
                      <m:fPr>
                        <m:ctrlPr>
                          <a:rPr lang="it-IT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it-IT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𝐹</m:t>
                        </m:r>
                        <m:sSup>
                          <m:sSupPr>
                            <m:ctrlPr>
                              <a:rPr lang="it-IT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</m:ctrlPr>
                          </m:sSupPr>
                          <m:e>
                            <m:r>
                              <a:rPr lang="it-IT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𝐿</m:t>
                            </m:r>
                          </m:e>
                          <m:sup>
                            <m:r>
                              <a:rPr lang="it-IT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3</m:t>
                            </m:r>
                          </m:sup>
                        </m:sSup>
                      </m:num>
                      <m:den>
                        <m:r>
                          <a:rPr lang="it-IT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𝐷</m:t>
                        </m:r>
                      </m:den>
                    </m:f>
                    <m:r>
                      <a:rPr lang="it-IT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+</m:t>
                    </m:r>
                    <m:f>
                      <m:fPr>
                        <m:ctrlPr>
                          <a:rPr lang="it-IT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it-IT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1</m:t>
                        </m:r>
                      </m:num>
                      <m:den>
                        <m:r>
                          <a:rPr lang="it-IT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4</m:t>
                        </m:r>
                      </m:den>
                    </m:f>
                    <m:r>
                      <a:rPr lang="it-IT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∙</m:t>
                    </m:r>
                    <m:f>
                      <m:fPr>
                        <m:ctrlPr>
                          <a:rPr lang="it-IT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it-IT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𝐹𝐿</m:t>
                        </m:r>
                      </m:num>
                      <m:den>
                        <m:r>
                          <a:rPr lang="it-IT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𝐴𝐺</m:t>
                        </m:r>
                      </m:den>
                    </m:f>
                  </m:oMath>
                </m:oMathPara>
              </a14:m>
              <a:endParaRPr lang="it-IT" sz="1100"/>
            </a:p>
          </xdr:txBody>
        </xdr:sp>
      </mc:Choice>
      <mc:Fallback xmlns="">
        <xdr:sp macro="" textlink="">
          <xdr:nvSpPr>
            <xdr:cNvPr id="21" name="CasellaDiTesto 20">
              <a:extLst>
                <a:ext uri="{FF2B5EF4-FFF2-40B4-BE49-F238E27FC236}">
                  <a16:creationId xmlns:a16="http://schemas.microsoft.com/office/drawing/2014/main" id="{41B7C239-ED57-488C-A793-FF8D0A8F1916}"/>
                </a:ext>
              </a:extLst>
            </xdr:cNvPr>
            <xdr:cNvSpPr txBox="1"/>
          </xdr:nvSpPr>
          <xdr:spPr>
            <a:xfrm>
              <a:off x="6572250" y="24645937"/>
              <a:ext cx="1339790" cy="339837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it-IT" sz="1100" b="0" i="0">
                  <a:latin typeface="Cambria Math" panose="02040503050406030204" pitchFamily="18" charset="0"/>
                </a:rPr>
                <a:t>𝑤=1/48</a:t>
              </a:r>
              <a:r>
                <a:rPr lang="it-IT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∙(𝐹𝐿^3)/𝐷+1/4∙𝐹𝐿/𝐴𝐺</a:t>
              </a:r>
              <a:endParaRPr lang="it-IT" sz="1100"/>
            </a:p>
          </xdr:txBody>
        </xdr:sp>
      </mc:Fallback>
    </mc:AlternateContent>
    <xdr:clientData/>
  </xdr:oneCellAnchor>
  <xdr:oneCellAnchor>
    <xdr:from>
      <xdr:col>9</xdr:col>
      <xdr:colOff>542925</xdr:colOff>
      <xdr:row>250</xdr:row>
      <xdr:rowOff>176212</xdr:rowOff>
    </xdr:from>
    <xdr:ext cx="1339790" cy="33983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2" name="CasellaDiTesto 21">
              <a:extLst>
                <a:ext uri="{FF2B5EF4-FFF2-40B4-BE49-F238E27FC236}">
                  <a16:creationId xmlns:a16="http://schemas.microsoft.com/office/drawing/2014/main" id="{2B2C96AF-BCC8-4C4E-B965-333042416E1A}"/>
                </a:ext>
              </a:extLst>
            </xdr:cNvPr>
            <xdr:cNvSpPr txBox="1"/>
          </xdr:nvSpPr>
          <xdr:spPr>
            <a:xfrm>
              <a:off x="6572250" y="24645937"/>
              <a:ext cx="1339790" cy="339837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it-IT" sz="1100" b="0" i="1">
                        <a:latin typeface="Cambria Math" panose="02040503050406030204" pitchFamily="18" charset="0"/>
                      </a:rPr>
                      <m:t>𝑤</m:t>
                    </m:r>
                    <m:r>
                      <a:rPr lang="it-IT" sz="1100" b="0" i="1"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it-IT" sz="1100" b="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it-IT" sz="1100" b="0" i="1">
                            <a:latin typeface="Cambria Math" panose="02040503050406030204" pitchFamily="18" charset="0"/>
                          </a:rPr>
                          <m:t>1</m:t>
                        </m:r>
                      </m:num>
                      <m:den>
                        <m:r>
                          <a:rPr lang="it-IT" sz="1100" b="0" i="1">
                            <a:latin typeface="Cambria Math" panose="02040503050406030204" pitchFamily="18" charset="0"/>
                          </a:rPr>
                          <m:t>48</m:t>
                        </m:r>
                      </m:den>
                    </m:f>
                    <m:r>
                      <a:rPr lang="it-IT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∙</m:t>
                    </m:r>
                    <m:f>
                      <m:fPr>
                        <m:ctrlPr>
                          <a:rPr lang="it-IT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it-IT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𝐹</m:t>
                        </m:r>
                        <m:sSup>
                          <m:sSupPr>
                            <m:ctrlPr>
                              <a:rPr lang="it-IT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</m:ctrlPr>
                          </m:sSupPr>
                          <m:e>
                            <m:r>
                              <a:rPr lang="it-IT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𝐿</m:t>
                            </m:r>
                          </m:e>
                          <m:sup>
                            <m:r>
                              <a:rPr lang="it-IT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3</m:t>
                            </m:r>
                          </m:sup>
                        </m:sSup>
                      </m:num>
                      <m:den>
                        <m:r>
                          <a:rPr lang="it-IT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𝐷</m:t>
                        </m:r>
                      </m:den>
                    </m:f>
                    <m:r>
                      <a:rPr lang="it-IT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+</m:t>
                    </m:r>
                    <m:f>
                      <m:fPr>
                        <m:ctrlPr>
                          <a:rPr lang="it-IT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it-IT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1</m:t>
                        </m:r>
                      </m:num>
                      <m:den>
                        <m:r>
                          <a:rPr lang="it-IT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4</m:t>
                        </m:r>
                      </m:den>
                    </m:f>
                    <m:r>
                      <a:rPr lang="it-IT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∙</m:t>
                    </m:r>
                    <m:f>
                      <m:fPr>
                        <m:ctrlPr>
                          <a:rPr lang="it-IT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it-IT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𝐹𝐿</m:t>
                        </m:r>
                      </m:num>
                      <m:den>
                        <m:r>
                          <a:rPr lang="it-IT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𝐴𝐺</m:t>
                        </m:r>
                      </m:den>
                    </m:f>
                  </m:oMath>
                </m:oMathPara>
              </a14:m>
              <a:endParaRPr lang="it-IT" sz="1100"/>
            </a:p>
          </xdr:txBody>
        </xdr:sp>
      </mc:Choice>
      <mc:Fallback xmlns="">
        <xdr:sp macro="" textlink="">
          <xdr:nvSpPr>
            <xdr:cNvPr id="22" name="CasellaDiTesto 21">
              <a:extLst>
                <a:ext uri="{FF2B5EF4-FFF2-40B4-BE49-F238E27FC236}">
                  <a16:creationId xmlns:a16="http://schemas.microsoft.com/office/drawing/2014/main" id="{2B2C96AF-BCC8-4C4E-B965-333042416E1A}"/>
                </a:ext>
              </a:extLst>
            </xdr:cNvPr>
            <xdr:cNvSpPr txBox="1"/>
          </xdr:nvSpPr>
          <xdr:spPr>
            <a:xfrm>
              <a:off x="6572250" y="24645937"/>
              <a:ext cx="1339790" cy="339837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it-IT" sz="1100" b="0" i="0">
                  <a:latin typeface="Cambria Math" panose="02040503050406030204" pitchFamily="18" charset="0"/>
                </a:rPr>
                <a:t>𝑤=1/48</a:t>
              </a:r>
              <a:r>
                <a:rPr lang="it-IT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∙(𝐹𝐿^3)/𝐷+1/4∙𝐹𝐿/𝐴𝐺</a:t>
              </a:r>
              <a:endParaRPr lang="it-IT" sz="1100"/>
            </a:p>
          </xdr:txBody>
        </xdr:sp>
      </mc:Fallback>
    </mc:AlternateContent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115983</xdr:colOff>
      <xdr:row>18</xdr:row>
      <xdr:rowOff>27454</xdr:rowOff>
    </xdr:from>
    <xdr:to>
      <xdr:col>21</xdr:col>
      <xdr:colOff>311525</xdr:colOff>
      <xdr:row>27</xdr:row>
      <xdr:rowOff>159683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A02447CE-8C90-4BA5-9042-DD8BCA6CC22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288433" y="3361204"/>
          <a:ext cx="6024842" cy="199912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13</xdr:col>
      <xdr:colOff>209550</xdr:colOff>
      <xdr:row>84</xdr:row>
      <xdr:rowOff>38100</xdr:rowOff>
    </xdr:from>
    <xdr:to>
      <xdr:col>19</xdr:col>
      <xdr:colOff>123824</xdr:colOff>
      <xdr:row>87</xdr:row>
      <xdr:rowOff>57150</xdr:rowOff>
    </xdr:to>
    <xdr:pic>
      <xdr:nvPicPr>
        <xdr:cNvPr id="3" name="Immagine 2">
          <a:extLst>
            <a:ext uri="{FF2B5EF4-FFF2-40B4-BE49-F238E27FC236}">
              <a16:creationId xmlns:a16="http://schemas.microsoft.com/office/drawing/2014/main" id="{E295AD9E-5370-4D36-935C-D53BA42AA43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991600" y="16706850"/>
          <a:ext cx="3914774" cy="6572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10</xdr:col>
      <xdr:colOff>9525</xdr:colOff>
      <xdr:row>61</xdr:row>
      <xdr:rowOff>9525</xdr:rowOff>
    </xdr:from>
    <xdr:to>
      <xdr:col>11</xdr:col>
      <xdr:colOff>47624</xdr:colOff>
      <xdr:row>63</xdr:row>
      <xdr:rowOff>76200</xdr:rowOff>
    </xdr:to>
    <xdr:pic>
      <xdr:nvPicPr>
        <xdr:cNvPr id="4" name="Immagine 3">
          <a:extLst>
            <a:ext uri="{FF2B5EF4-FFF2-40B4-BE49-F238E27FC236}">
              <a16:creationId xmlns:a16="http://schemas.microsoft.com/office/drawing/2014/main" id="{C3A2EE5D-6CE1-49B6-BE15-C1788EC522E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53225" y="12144375"/>
          <a:ext cx="752474" cy="4476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10</xdr:col>
      <xdr:colOff>9525</xdr:colOff>
      <xdr:row>65</xdr:row>
      <xdr:rowOff>66675</xdr:rowOff>
    </xdr:from>
    <xdr:to>
      <xdr:col>11</xdr:col>
      <xdr:colOff>619124</xdr:colOff>
      <xdr:row>67</xdr:row>
      <xdr:rowOff>142875</xdr:rowOff>
    </xdr:to>
    <xdr:pic>
      <xdr:nvPicPr>
        <xdr:cNvPr id="5" name="Immagine 4">
          <a:extLst>
            <a:ext uri="{FF2B5EF4-FFF2-40B4-BE49-F238E27FC236}">
              <a16:creationId xmlns:a16="http://schemas.microsoft.com/office/drawing/2014/main" id="{6A96B62A-2AE3-43C4-A0D8-AD606C211D9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53225" y="13001625"/>
          <a:ext cx="1323974" cy="4572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676275</xdr:colOff>
      <xdr:row>72</xdr:row>
      <xdr:rowOff>9525</xdr:rowOff>
    </xdr:from>
    <xdr:to>
      <xdr:col>11</xdr:col>
      <xdr:colOff>419099</xdr:colOff>
      <xdr:row>74</xdr:row>
      <xdr:rowOff>9525</xdr:rowOff>
    </xdr:to>
    <xdr:pic>
      <xdr:nvPicPr>
        <xdr:cNvPr id="6" name="Immagine 5">
          <a:extLst>
            <a:ext uri="{FF2B5EF4-FFF2-40B4-BE49-F238E27FC236}">
              <a16:creationId xmlns:a16="http://schemas.microsoft.com/office/drawing/2014/main" id="{7E694FFA-CB57-40F9-B6F7-975BFCA7F81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05600" y="14316075"/>
          <a:ext cx="1171574" cy="419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10</xdr:col>
      <xdr:colOff>9525</xdr:colOff>
      <xdr:row>78</xdr:row>
      <xdr:rowOff>0</xdr:rowOff>
    </xdr:from>
    <xdr:to>
      <xdr:col>13</xdr:col>
      <xdr:colOff>57149</xdr:colOff>
      <xdr:row>79</xdr:row>
      <xdr:rowOff>219075</xdr:rowOff>
    </xdr:to>
    <xdr:pic>
      <xdr:nvPicPr>
        <xdr:cNvPr id="7" name="Immagine 6">
          <a:extLst>
            <a:ext uri="{FF2B5EF4-FFF2-40B4-BE49-F238E27FC236}">
              <a16:creationId xmlns:a16="http://schemas.microsoft.com/office/drawing/2014/main" id="{3B8BFA7E-A5A1-4B5A-8251-A1B89D6D8B1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53225" y="15487650"/>
          <a:ext cx="2085974" cy="4095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19</xdr:col>
      <xdr:colOff>243730</xdr:colOff>
      <xdr:row>19</xdr:row>
      <xdr:rowOff>57150</xdr:rowOff>
    </xdr:from>
    <xdr:to>
      <xdr:col>23</xdr:col>
      <xdr:colOff>158005</xdr:colOff>
      <xdr:row>35</xdr:row>
      <xdr:rowOff>200025</xdr:rowOff>
    </xdr:to>
    <xdr:pic>
      <xdr:nvPicPr>
        <xdr:cNvPr id="8" name="Immagine 7">
          <a:extLst>
            <a:ext uri="{FF2B5EF4-FFF2-40B4-BE49-F238E27FC236}">
              <a16:creationId xmlns:a16="http://schemas.microsoft.com/office/drawing/2014/main" id="{3EF68F44-F47C-436B-9CAC-B1A149D4FEB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026280" y="3581400"/>
          <a:ext cx="2352675" cy="35337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13</xdr:col>
      <xdr:colOff>191063</xdr:colOff>
      <xdr:row>32</xdr:row>
      <xdr:rowOff>9525</xdr:rowOff>
    </xdr:from>
    <xdr:to>
      <xdr:col>22</xdr:col>
      <xdr:colOff>291355</xdr:colOff>
      <xdr:row>35</xdr:row>
      <xdr:rowOff>180975</xdr:rowOff>
    </xdr:to>
    <xdr:grpSp>
      <xdr:nvGrpSpPr>
        <xdr:cNvPr id="9" name="Gruppo 8">
          <a:extLst>
            <a:ext uri="{FF2B5EF4-FFF2-40B4-BE49-F238E27FC236}">
              <a16:creationId xmlns:a16="http://schemas.microsoft.com/office/drawing/2014/main" id="{B26F5208-4A61-4428-B147-534FAC67B73C}"/>
            </a:ext>
          </a:extLst>
        </xdr:cNvPr>
        <xdr:cNvGrpSpPr/>
      </xdr:nvGrpSpPr>
      <xdr:grpSpPr>
        <a:xfrm>
          <a:off x="8973113" y="6238875"/>
          <a:ext cx="5929592" cy="857250"/>
          <a:chOff x="5143500" y="2943225"/>
          <a:chExt cx="5362575" cy="857250"/>
        </a:xfrm>
      </xdr:grpSpPr>
      <xdr:pic>
        <xdr:nvPicPr>
          <xdr:cNvPr id="10" name="Immagine 9">
            <a:extLst>
              <a:ext uri="{FF2B5EF4-FFF2-40B4-BE49-F238E27FC236}">
                <a16:creationId xmlns:a16="http://schemas.microsoft.com/office/drawing/2014/main" id="{FC0CFBAB-542A-4054-B6C6-4EF010CCFD86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8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5143500" y="2952750"/>
            <a:ext cx="5362575" cy="847725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sp macro="" textlink="">
        <xdr:nvSpPr>
          <xdr:cNvPr id="11" name="CasellaDiTesto 10">
            <a:extLst>
              <a:ext uri="{FF2B5EF4-FFF2-40B4-BE49-F238E27FC236}">
                <a16:creationId xmlns:a16="http://schemas.microsoft.com/office/drawing/2014/main" id="{3E401BE7-01AB-44B6-9515-182749E0957D}"/>
              </a:ext>
            </a:extLst>
          </xdr:cNvPr>
          <xdr:cNvSpPr txBox="1"/>
        </xdr:nvSpPr>
        <xdr:spPr>
          <a:xfrm>
            <a:off x="8334375" y="2943225"/>
            <a:ext cx="1325940" cy="311496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spAutoFit/>
          </a:bodyPr>
          <a:lstStyle/>
          <a:p>
            <a:r>
              <a:rPr lang="it-IT" sz="1400" b="1" i="1" u="none">
                <a:solidFill>
                  <a:srgbClr val="FF0000"/>
                </a:solidFill>
              </a:rPr>
              <a:t>NB: l</a:t>
            </a:r>
            <a:r>
              <a:rPr lang="it-IT" sz="1400" b="1" i="1" u="none" baseline="0">
                <a:solidFill>
                  <a:srgbClr val="FF0000"/>
                </a:solidFill>
              </a:rPr>
              <a:t> </a:t>
            </a:r>
            <a:r>
              <a:rPr lang="it-IT" sz="1400" b="1" i="1" u="none" baseline="0">
                <a:solidFill>
                  <a:srgbClr val="FF0000"/>
                </a:solidFill>
                <a:latin typeface="Calibri" panose="020F0502020204030204" pitchFamily="34" charset="0"/>
              </a:rPr>
              <a:t>≡ l</a:t>
            </a:r>
            <a:r>
              <a:rPr lang="it-IT" sz="1400" b="1" i="1" u="none" baseline="-25000">
                <a:solidFill>
                  <a:srgbClr val="FF0000"/>
                </a:solidFill>
                <a:latin typeface="Calibri" panose="020F0502020204030204" pitchFamily="34" charset="0"/>
              </a:rPr>
              <a:t>t</a:t>
            </a:r>
            <a:r>
              <a:rPr lang="it-IT" sz="1400" b="1" i="1" u="none" baseline="0">
                <a:solidFill>
                  <a:srgbClr val="FF0000"/>
                </a:solidFill>
                <a:latin typeface="Calibri" panose="020F0502020204030204" pitchFamily="34" charset="0"/>
              </a:rPr>
              <a:t> ; d </a:t>
            </a:r>
            <a:r>
              <a:rPr lang="it-IT" sz="1400" b="1" i="1" u="none" baseline="0">
                <a:solidFill>
                  <a:srgbClr val="FF0000"/>
                </a:solidFill>
                <a:effectLst/>
                <a:latin typeface="+mn-lt"/>
                <a:ea typeface="+mn-ea"/>
                <a:cs typeface="+mn-cs"/>
              </a:rPr>
              <a:t>≡ d</a:t>
            </a:r>
            <a:r>
              <a:rPr lang="it-IT" sz="1400" b="1" i="1" u="none" baseline="-25000">
                <a:solidFill>
                  <a:srgbClr val="FF0000"/>
                </a:solidFill>
                <a:effectLst/>
                <a:latin typeface="+mn-lt"/>
                <a:ea typeface="+mn-ea"/>
                <a:cs typeface="+mn-cs"/>
              </a:rPr>
              <a:t>t</a:t>
            </a:r>
            <a:endParaRPr lang="it-IT" sz="1400" b="1" i="1" u="none" baseline="-25000">
              <a:solidFill>
                <a:srgbClr val="FF0000"/>
              </a:solidFill>
            </a:endParaRPr>
          </a:p>
        </xdr:txBody>
      </xdr:sp>
    </xdr:grpSp>
    <xdr:clientData/>
  </xdr:twoCellAnchor>
  <xdr:twoCellAnchor>
    <xdr:from>
      <xdr:col>13</xdr:col>
      <xdr:colOff>212912</xdr:colOff>
      <xdr:row>108</xdr:row>
      <xdr:rowOff>121580</xdr:rowOff>
    </xdr:from>
    <xdr:to>
      <xdr:col>16</xdr:col>
      <xdr:colOff>17370</xdr:colOff>
      <xdr:row>113</xdr:row>
      <xdr:rowOff>85717</xdr:rowOff>
    </xdr:to>
    <xdr:grpSp>
      <xdr:nvGrpSpPr>
        <xdr:cNvPr id="12" name="Gruppo 11">
          <a:extLst>
            <a:ext uri="{FF2B5EF4-FFF2-40B4-BE49-F238E27FC236}">
              <a16:creationId xmlns:a16="http://schemas.microsoft.com/office/drawing/2014/main" id="{F63620A6-4DCC-4C12-956E-CFE678B9A677}"/>
            </a:ext>
          </a:extLst>
        </xdr:cNvPr>
        <xdr:cNvGrpSpPr/>
      </xdr:nvGrpSpPr>
      <xdr:grpSpPr>
        <a:xfrm>
          <a:off x="8994962" y="21829055"/>
          <a:ext cx="1976158" cy="916637"/>
          <a:chOff x="7210425" y="9991728"/>
          <a:chExt cx="1628775" cy="790572"/>
        </a:xfrm>
      </xdr:grpSpPr>
      <xdr:pic>
        <xdr:nvPicPr>
          <xdr:cNvPr id="13" name="Immagine 12">
            <a:extLst>
              <a:ext uri="{FF2B5EF4-FFF2-40B4-BE49-F238E27FC236}">
                <a16:creationId xmlns:a16="http://schemas.microsoft.com/office/drawing/2014/main" id="{A149F955-C296-40E6-9889-059D4DE3FDE2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9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7210425" y="10277475"/>
            <a:ext cx="1628775" cy="504825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sp macro="" textlink="">
        <xdr:nvSpPr>
          <xdr:cNvPr id="14" name="CasellaDiTesto 13">
            <a:extLst>
              <a:ext uri="{FF2B5EF4-FFF2-40B4-BE49-F238E27FC236}">
                <a16:creationId xmlns:a16="http://schemas.microsoft.com/office/drawing/2014/main" id="{85673613-92F6-47C4-A04D-1D8DC1CF70BC}"/>
              </a:ext>
            </a:extLst>
          </xdr:cNvPr>
          <xdr:cNvSpPr txBox="1"/>
        </xdr:nvSpPr>
        <xdr:spPr>
          <a:xfrm>
            <a:off x="7391400" y="9991728"/>
            <a:ext cx="1374800" cy="311497"/>
          </a:xfrm>
          <a:prstGeom prst="rect">
            <a:avLst/>
          </a:prstGeom>
          <a:solidFill>
            <a:sysClr val="window" lastClr="FFFFFF"/>
          </a:solidFill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spAutoFit/>
          </a:bodyPr>
          <a:lstStyle/>
          <a:p>
            <a:r>
              <a:rPr lang="it-IT" sz="1400" b="1" i="1">
                <a:solidFill>
                  <a:srgbClr val="FF0000"/>
                </a:solidFill>
              </a:rPr>
              <a:t>NB: EI </a:t>
            </a:r>
            <a:r>
              <a:rPr lang="it-IT" sz="1400" b="1" i="1" baseline="0">
                <a:solidFill>
                  <a:srgbClr val="FF0000"/>
                </a:solidFill>
                <a:effectLst/>
                <a:latin typeface="+mn-lt"/>
                <a:ea typeface="+mn-ea"/>
                <a:cs typeface="+mn-cs"/>
              </a:rPr>
              <a:t>≡ </a:t>
            </a:r>
            <a:r>
              <a:rPr lang="it-IT" sz="1400" b="1" i="1">
                <a:solidFill>
                  <a:srgbClr val="FF0000"/>
                </a:solidFill>
              </a:rPr>
              <a:t> D; l </a:t>
            </a:r>
            <a:r>
              <a:rPr lang="it-IT" sz="1400" b="1" i="1" baseline="0">
                <a:solidFill>
                  <a:srgbClr val="FF0000"/>
                </a:solidFill>
                <a:effectLst/>
                <a:latin typeface="+mn-lt"/>
                <a:ea typeface="+mn-ea"/>
                <a:cs typeface="+mn-cs"/>
              </a:rPr>
              <a:t>≡ </a:t>
            </a:r>
            <a:r>
              <a:rPr lang="it-IT" sz="1400" b="1" i="1">
                <a:solidFill>
                  <a:srgbClr val="FF0000"/>
                </a:solidFill>
              </a:rPr>
              <a:t> L</a:t>
            </a:r>
          </a:p>
        </xdr:txBody>
      </xdr:sp>
    </xdr:grpSp>
    <xdr:clientData/>
  </xdr:twoCellAnchor>
  <xdr:oneCellAnchor>
    <xdr:from>
      <xdr:col>9</xdr:col>
      <xdr:colOff>542925</xdr:colOff>
      <xdr:row>127</xdr:row>
      <xdr:rowOff>176212</xdr:rowOff>
    </xdr:from>
    <xdr:ext cx="1339790" cy="33983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5" name="CasellaDiTesto 14">
              <a:extLst>
                <a:ext uri="{FF2B5EF4-FFF2-40B4-BE49-F238E27FC236}">
                  <a16:creationId xmlns:a16="http://schemas.microsoft.com/office/drawing/2014/main" id="{02D9FCC7-692F-4F7F-8C54-641551293B9D}"/>
                </a:ext>
              </a:extLst>
            </xdr:cNvPr>
            <xdr:cNvSpPr txBox="1"/>
          </xdr:nvSpPr>
          <xdr:spPr>
            <a:xfrm>
              <a:off x="6572250" y="25788937"/>
              <a:ext cx="1339790" cy="339837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it-IT" sz="1100" b="0" i="1">
                        <a:latin typeface="Cambria Math" panose="02040503050406030204" pitchFamily="18" charset="0"/>
                      </a:rPr>
                      <m:t>𝑤</m:t>
                    </m:r>
                    <m:r>
                      <a:rPr lang="it-IT" sz="1100" b="0" i="1"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it-IT" sz="1100" b="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it-IT" sz="1100" b="0" i="1">
                            <a:latin typeface="Cambria Math" panose="02040503050406030204" pitchFamily="18" charset="0"/>
                          </a:rPr>
                          <m:t>1</m:t>
                        </m:r>
                      </m:num>
                      <m:den>
                        <m:r>
                          <a:rPr lang="it-IT" sz="1100" b="0" i="1">
                            <a:latin typeface="Cambria Math" panose="02040503050406030204" pitchFamily="18" charset="0"/>
                          </a:rPr>
                          <m:t>48</m:t>
                        </m:r>
                      </m:den>
                    </m:f>
                    <m:r>
                      <a:rPr lang="it-IT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∙</m:t>
                    </m:r>
                    <m:f>
                      <m:fPr>
                        <m:ctrlPr>
                          <a:rPr lang="it-IT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it-IT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𝐹</m:t>
                        </m:r>
                        <m:sSup>
                          <m:sSupPr>
                            <m:ctrlPr>
                              <a:rPr lang="it-IT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</m:ctrlPr>
                          </m:sSupPr>
                          <m:e>
                            <m:r>
                              <a:rPr lang="it-IT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𝐿</m:t>
                            </m:r>
                          </m:e>
                          <m:sup>
                            <m:r>
                              <a:rPr lang="it-IT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3</m:t>
                            </m:r>
                          </m:sup>
                        </m:sSup>
                      </m:num>
                      <m:den>
                        <m:r>
                          <a:rPr lang="it-IT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𝐷</m:t>
                        </m:r>
                      </m:den>
                    </m:f>
                    <m:r>
                      <a:rPr lang="it-IT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+</m:t>
                    </m:r>
                    <m:f>
                      <m:fPr>
                        <m:ctrlPr>
                          <a:rPr lang="it-IT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it-IT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1</m:t>
                        </m:r>
                      </m:num>
                      <m:den>
                        <m:r>
                          <a:rPr lang="it-IT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4</m:t>
                        </m:r>
                      </m:den>
                    </m:f>
                    <m:r>
                      <a:rPr lang="it-IT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∙</m:t>
                    </m:r>
                    <m:f>
                      <m:fPr>
                        <m:ctrlPr>
                          <a:rPr lang="it-IT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it-IT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𝐹𝐿</m:t>
                        </m:r>
                      </m:num>
                      <m:den>
                        <m:r>
                          <a:rPr lang="it-IT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𝐴𝐺</m:t>
                        </m:r>
                      </m:den>
                    </m:f>
                  </m:oMath>
                </m:oMathPara>
              </a14:m>
              <a:endParaRPr lang="it-IT" sz="1100"/>
            </a:p>
          </xdr:txBody>
        </xdr:sp>
      </mc:Choice>
      <mc:Fallback xmlns="">
        <xdr:sp macro="" textlink="">
          <xdr:nvSpPr>
            <xdr:cNvPr id="15" name="CasellaDiTesto 14">
              <a:extLst>
                <a:ext uri="{FF2B5EF4-FFF2-40B4-BE49-F238E27FC236}">
                  <a16:creationId xmlns:a16="http://schemas.microsoft.com/office/drawing/2014/main" id="{02D9FCC7-692F-4F7F-8C54-641551293B9D}"/>
                </a:ext>
              </a:extLst>
            </xdr:cNvPr>
            <xdr:cNvSpPr txBox="1"/>
          </xdr:nvSpPr>
          <xdr:spPr>
            <a:xfrm>
              <a:off x="6572250" y="25788937"/>
              <a:ext cx="1339790" cy="339837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it-IT" sz="1100" b="0" i="0">
                  <a:latin typeface="Cambria Math" panose="02040503050406030204" pitchFamily="18" charset="0"/>
                </a:rPr>
                <a:t>𝑤=1/48</a:t>
              </a:r>
              <a:r>
                <a:rPr lang="it-IT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∙(𝐹𝐿^3)/𝐷+1/4∙𝐹𝐿/𝐴𝐺</a:t>
              </a:r>
              <a:endParaRPr lang="it-IT" sz="1100"/>
            </a:p>
          </xdr:txBody>
        </xdr:sp>
      </mc:Fallback>
    </mc:AlternateContent>
    <xdr:clientData/>
  </xdr:oneCellAnchor>
  <xdr:oneCellAnchor>
    <xdr:from>
      <xdr:col>13</xdr:col>
      <xdr:colOff>514350</xdr:colOff>
      <xdr:row>89</xdr:row>
      <xdr:rowOff>19049</xdr:rowOff>
    </xdr:from>
    <xdr:ext cx="2905125" cy="857251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6" name="CasellaDiTesto 15">
              <a:extLst>
                <a:ext uri="{FF2B5EF4-FFF2-40B4-BE49-F238E27FC236}">
                  <a16:creationId xmlns:a16="http://schemas.microsoft.com/office/drawing/2014/main" id="{449C9EEB-D698-43C3-8757-FB7F43DB1E0B}"/>
                </a:ext>
              </a:extLst>
            </xdr:cNvPr>
            <xdr:cNvSpPr txBox="1"/>
          </xdr:nvSpPr>
          <xdr:spPr>
            <a:xfrm>
              <a:off x="9296400" y="17735549"/>
              <a:ext cx="2905125" cy="857251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noAutofit/>
            </a:bodyPr>
            <a:lstStyle/>
            <a:p>
              <a:pPr algn="ctr"/>
              <a:r>
                <a:rPr lang="it-IT" sz="1100"/>
                <a:t>Secondo</a:t>
              </a:r>
              <a:r>
                <a:rPr lang="it-IT" sz="1100" baseline="0"/>
                <a:t> la tesi di Guidi la rigidezza a taglio è risultato dei contributi del core e dei panes: </a:t>
              </a:r>
              <a14:m>
                <m:oMath xmlns:m="http://schemas.openxmlformats.org/officeDocument/2006/math">
                  <m:r>
                    <a:rPr lang="it-IT" sz="1400" b="0" i="1" baseline="0">
                      <a:latin typeface="Cambria Math" panose="02040503050406030204" pitchFamily="18" charset="0"/>
                    </a:rPr>
                    <m:t>𝐴𝐺</m:t>
                  </m:r>
                  <m:r>
                    <a:rPr lang="it-IT" sz="1400" b="0" i="1" baseline="0">
                      <a:latin typeface="Cambria Math" panose="02040503050406030204" pitchFamily="18" charset="0"/>
                    </a:rPr>
                    <m:t>=</m:t>
                  </m:r>
                  <m:sSub>
                    <m:sSubPr>
                      <m:ctrlPr>
                        <a:rPr lang="it-IT" sz="1400" b="0" i="1" baseline="0">
                          <a:latin typeface="Cambria Math" panose="02040503050406030204" pitchFamily="18" charset="0"/>
                        </a:rPr>
                      </m:ctrlPr>
                    </m:sSubPr>
                    <m:e>
                      <m:r>
                        <a:rPr lang="it-IT" sz="1400" b="0" i="1" baseline="0">
                          <a:latin typeface="Cambria Math" panose="02040503050406030204" pitchFamily="18" charset="0"/>
                        </a:rPr>
                        <m:t>𝐺</m:t>
                      </m:r>
                    </m:e>
                    <m:sub>
                      <m:r>
                        <a:rPr lang="it-IT" sz="1400" b="0" i="1" baseline="0">
                          <a:latin typeface="Cambria Math" panose="02040503050406030204" pitchFamily="18" charset="0"/>
                        </a:rPr>
                        <m:t>𝑓</m:t>
                      </m:r>
                    </m:sub>
                  </m:sSub>
                  <m:r>
                    <a:rPr lang="it-IT" sz="1400" b="0" i="1" baseline="0">
                      <a:latin typeface="Cambria Math" panose="02040503050406030204" pitchFamily="18" charset="0"/>
                    </a:rPr>
                    <m:t>𝑛𝑏𝑡</m:t>
                  </m:r>
                  <m:r>
                    <a:rPr lang="it-IT" sz="1400" b="0" i="1" baseline="0">
                      <a:latin typeface="Cambria Math" panose="02040503050406030204" pitchFamily="18" charset="0"/>
                    </a:rPr>
                    <m:t>+</m:t>
                  </m:r>
                  <m:sSub>
                    <m:sSubPr>
                      <m:ctrlPr>
                        <a:rPr lang="it-IT" sz="1400" b="0" i="1" baseline="0">
                          <a:latin typeface="Cambria Math" panose="02040503050406030204" pitchFamily="18" charset="0"/>
                        </a:rPr>
                      </m:ctrlPr>
                    </m:sSubPr>
                    <m:e>
                      <m:r>
                        <a:rPr lang="it-IT" sz="1400" b="0" i="1" baseline="0">
                          <a:latin typeface="Cambria Math" panose="02040503050406030204" pitchFamily="18" charset="0"/>
                        </a:rPr>
                        <m:t>𝐺</m:t>
                      </m:r>
                    </m:e>
                    <m:sub>
                      <m:r>
                        <a:rPr lang="it-IT" sz="1400" b="0" i="1" baseline="0">
                          <a:latin typeface="Cambria Math" panose="02040503050406030204" pitchFamily="18" charset="0"/>
                        </a:rPr>
                        <m:t>𝑐</m:t>
                      </m:r>
                    </m:sub>
                  </m:sSub>
                  <m:r>
                    <a:rPr lang="it-IT" sz="1400" b="0" i="1" baseline="0">
                      <a:latin typeface="Cambria Math" panose="02040503050406030204" pitchFamily="18" charset="0"/>
                    </a:rPr>
                    <m:t>𝑏𝑐</m:t>
                  </m:r>
                </m:oMath>
              </a14:m>
              <a:r>
                <a:rPr lang="it-IT" sz="1100"/>
                <a:t>                                    </a:t>
              </a:r>
              <a:r>
                <a:rPr lang="it-IT" sz="1100" baseline="0"/>
                <a:t> dove n è il numero di panes</a:t>
              </a:r>
              <a:endParaRPr lang="it-IT" sz="1100"/>
            </a:p>
          </xdr:txBody>
        </xdr:sp>
      </mc:Choice>
      <mc:Fallback xmlns="">
        <xdr:sp macro="" textlink="">
          <xdr:nvSpPr>
            <xdr:cNvPr id="16" name="CasellaDiTesto 15">
              <a:extLst>
                <a:ext uri="{FF2B5EF4-FFF2-40B4-BE49-F238E27FC236}">
                  <a16:creationId xmlns:a16="http://schemas.microsoft.com/office/drawing/2014/main" id="{449C9EEB-D698-43C3-8757-FB7F43DB1E0B}"/>
                </a:ext>
              </a:extLst>
            </xdr:cNvPr>
            <xdr:cNvSpPr txBox="1"/>
          </xdr:nvSpPr>
          <xdr:spPr>
            <a:xfrm>
              <a:off x="9296400" y="17735549"/>
              <a:ext cx="2905125" cy="857251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noAutofit/>
            </a:bodyPr>
            <a:lstStyle/>
            <a:p>
              <a:pPr algn="ctr"/>
              <a:r>
                <a:rPr lang="it-IT" sz="1100"/>
                <a:t>Secondo</a:t>
              </a:r>
              <a:r>
                <a:rPr lang="it-IT" sz="1100" baseline="0"/>
                <a:t> la tesi di Guidi la rigidezza a taglio è risultato dei contributi del core e dei panes: </a:t>
              </a:r>
              <a:r>
                <a:rPr lang="it-IT" sz="1400" b="0" i="0" baseline="0">
                  <a:latin typeface="Cambria Math" panose="02040503050406030204" pitchFamily="18" charset="0"/>
                </a:rPr>
                <a:t>𝐴𝐺=𝐺_𝑓 𝑛𝑏𝑡+𝐺_𝑐 𝑏𝑐</a:t>
              </a:r>
              <a:r>
                <a:rPr lang="it-IT" sz="1100"/>
                <a:t>                                    </a:t>
              </a:r>
              <a:r>
                <a:rPr lang="it-IT" sz="1100" baseline="0"/>
                <a:t> dove n è il numero di panes</a:t>
              </a:r>
              <a:endParaRPr lang="it-IT" sz="1100"/>
            </a:p>
          </xdr:txBody>
        </xdr:sp>
      </mc:Fallback>
    </mc:AlternateContent>
    <xdr:clientData/>
  </xdr:oneCellAnchor>
  <xdr:twoCellAnchor>
    <xdr:from>
      <xdr:col>15</xdr:col>
      <xdr:colOff>190500</xdr:colOff>
      <xdr:row>40</xdr:row>
      <xdr:rowOff>76201</xdr:rowOff>
    </xdr:from>
    <xdr:to>
      <xdr:col>21</xdr:col>
      <xdr:colOff>504825</xdr:colOff>
      <xdr:row>50</xdr:row>
      <xdr:rowOff>76201</xdr:rowOff>
    </xdr:to>
    <xdr:grpSp>
      <xdr:nvGrpSpPr>
        <xdr:cNvPr id="17" name="Gruppo 16">
          <a:extLst>
            <a:ext uri="{FF2B5EF4-FFF2-40B4-BE49-F238E27FC236}">
              <a16:creationId xmlns:a16="http://schemas.microsoft.com/office/drawing/2014/main" id="{DDEAFCD8-402B-4DEB-8838-75758D7FACED}"/>
            </a:ext>
          </a:extLst>
        </xdr:cNvPr>
        <xdr:cNvGrpSpPr/>
      </xdr:nvGrpSpPr>
      <xdr:grpSpPr>
        <a:xfrm>
          <a:off x="10363200" y="8058151"/>
          <a:ext cx="4143375" cy="2019300"/>
          <a:chOff x="9486900" y="5495925"/>
          <a:chExt cx="3971925" cy="2276475"/>
        </a:xfrm>
      </xdr:grpSpPr>
      <xdr:pic>
        <xdr:nvPicPr>
          <xdr:cNvPr id="18" name="Immagine 17">
            <a:extLst>
              <a:ext uri="{FF2B5EF4-FFF2-40B4-BE49-F238E27FC236}">
                <a16:creationId xmlns:a16="http://schemas.microsoft.com/office/drawing/2014/main" id="{BBB1AC30-E82C-4CF7-8AB6-265DDD3E9B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0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9486900" y="5495925"/>
            <a:ext cx="3971925" cy="1754056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19" name="Immagine 18">
            <a:extLst>
              <a:ext uri="{FF2B5EF4-FFF2-40B4-BE49-F238E27FC236}">
                <a16:creationId xmlns:a16="http://schemas.microsoft.com/office/drawing/2014/main" id="{1FFFB545-2C1C-434A-9891-6E47920A25FC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9705975" y="7219950"/>
            <a:ext cx="3533775" cy="552450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  <xdr:oneCellAnchor>
    <xdr:from>
      <xdr:col>9</xdr:col>
      <xdr:colOff>542925</xdr:colOff>
      <xdr:row>168</xdr:row>
      <xdr:rowOff>176212</xdr:rowOff>
    </xdr:from>
    <xdr:ext cx="1339790" cy="33983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0" name="CasellaDiTesto 19">
              <a:extLst>
                <a:ext uri="{FF2B5EF4-FFF2-40B4-BE49-F238E27FC236}">
                  <a16:creationId xmlns:a16="http://schemas.microsoft.com/office/drawing/2014/main" id="{9DCBC072-6976-4273-81E4-FCD1366F0916}"/>
                </a:ext>
              </a:extLst>
            </xdr:cNvPr>
            <xdr:cNvSpPr txBox="1"/>
          </xdr:nvSpPr>
          <xdr:spPr>
            <a:xfrm>
              <a:off x="6572250" y="33637537"/>
              <a:ext cx="1339790" cy="339837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it-IT" sz="1100" b="0" i="1">
                        <a:latin typeface="Cambria Math" panose="02040503050406030204" pitchFamily="18" charset="0"/>
                      </a:rPr>
                      <m:t>𝑤</m:t>
                    </m:r>
                    <m:r>
                      <a:rPr lang="it-IT" sz="1100" b="0" i="1"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it-IT" sz="1100" b="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it-IT" sz="1100" b="0" i="1">
                            <a:latin typeface="Cambria Math" panose="02040503050406030204" pitchFamily="18" charset="0"/>
                          </a:rPr>
                          <m:t>1</m:t>
                        </m:r>
                      </m:num>
                      <m:den>
                        <m:r>
                          <a:rPr lang="it-IT" sz="1100" b="0" i="1">
                            <a:latin typeface="Cambria Math" panose="02040503050406030204" pitchFamily="18" charset="0"/>
                          </a:rPr>
                          <m:t>48</m:t>
                        </m:r>
                      </m:den>
                    </m:f>
                    <m:r>
                      <a:rPr lang="it-IT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∙</m:t>
                    </m:r>
                    <m:f>
                      <m:fPr>
                        <m:ctrlPr>
                          <a:rPr lang="it-IT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it-IT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𝐹</m:t>
                        </m:r>
                        <m:sSup>
                          <m:sSupPr>
                            <m:ctrlPr>
                              <a:rPr lang="it-IT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</m:ctrlPr>
                          </m:sSupPr>
                          <m:e>
                            <m:r>
                              <a:rPr lang="it-IT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𝐿</m:t>
                            </m:r>
                          </m:e>
                          <m:sup>
                            <m:r>
                              <a:rPr lang="it-IT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3</m:t>
                            </m:r>
                          </m:sup>
                        </m:sSup>
                      </m:num>
                      <m:den>
                        <m:r>
                          <a:rPr lang="it-IT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𝐷</m:t>
                        </m:r>
                      </m:den>
                    </m:f>
                    <m:r>
                      <a:rPr lang="it-IT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+</m:t>
                    </m:r>
                    <m:f>
                      <m:fPr>
                        <m:ctrlPr>
                          <a:rPr lang="it-IT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it-IT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1</m:t>
                        </m:r>
                      </m:num>
                      <m:den>
                        <m:r>
                          <a:rPr lang="it-IT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4</m:t>
                        </m:r>
                      </m:den>
                    </m:f>
                    <m:r>
                      <a:rPr lang="it-IT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∙</m:t>
                    </m:r>
                    <m:f>
                      <m:fPr>
                        <m:ctrlPr>
                          <a:rPr lang="it-IT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it-IT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𝐹𝐿</m:t>
                        </m:r>
                      </m:num>
                      <m:den>
                        <m:r>
                          <a:rPr lang="it-IT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𝐴𝐺</m:t>
                        </m:r>
                      </m:den>
                    </m:f>
                  </m:oMath>
                </m:oMathPara>
              </a14:m>
              <a:endParaRPr lang="it-IT" sz="1100"/>
            </a:p>
          </xdr:txBody>
        </xdr:sp>
      </mc:Choice>
      <mc:Fallback xmlns="">
        <xdr:sp macro="" textlink="">
          <xdr:nvSpPr>
            <xdr:cNvPr id="20" name="CasellaDiTesto 19">
              <a:extLst>
                <a:ext uri="{FF2B5EF4-FFF2-40B4-BE49-F238E27FC236}">
                  <a16:creationId xmlns:a16="http://schemas.microsoft.com/office/drawing/2014/main" id="{9DCBC072-6976-4273-81E4-FCD1366F0916}"/>
                </a:ext>
              </a:extLst>
            </xdr:cNvPr>
            <xdr:cNvSpPr txBox="1"/>
          </xdr:nvSpPr>
          <xdr:spPr>
            <a:xfrm>
              <a:off x="6572250" y="33637537"/>
              <a:ext cx="1339790" cy="339837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it-IT" sz="1100" b="0" i="0">
                  <a:latin typeface="Cambria Math" panose="02040503050406030204" pitchFamily="18" charset="0"/>
                </a:rPr>
                <a:t>𝑤=1/48</a:t>
              </a:r>
              <a:r>
                <a:rPr lang="it-IT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∙(𝐹𝐿^3)/𝐷+1/4∙𝐹𝐿/𝐴𝐺</a:t>
              </a:r>
              <a:endParaRPr lang="it-IT" sz="1100"/>
            </a:p>
          </xdr:txBody>
        </xdr:sp>
      </mc:Fallback>
    </mc:AlternateContent>
    <xdr:clientData/>
  </xdr:oneCellAnchor>
  <xdr:oneCellAnchor>
    <xdr:from>
      <xdr:col>9</xdr:col>
      <xdr:colOff>542925</xdr:colOff>
      <xdr:row>209</xdr:row>
      <xdr:rowOff>176212</xdr:rowOff>
    </xdr:from>
    <xdr:ext cx="1339790" cy="33983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1" name="CasellaDiTesto 20">
              <a:extLst>
                <a:ext uri="{FF2B5EF4-FFF2-40B4-BE49-F238E27FC236}">
                  <a16:creationId xmlns:a16="http://schemas.microsoft.com/office/drawing/2014/main" id="{DEEF4D87-41DB-4631-9B03-BB493D70A73A}"/>
                </a:ext>
              </a:extLst>
            </xdr:cNvPr>
            <xdr:cNvSpPr txBox="1"/>
          </xdr:nvSpPr>
          <xdr:spPr>
            <a:xfrm>
              <a:off x="6572250" y="41486137"/>
              <a:ext cx="1339790" cy="339837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it-IT" sz="1100" b="0" i="1">
                        <a:latin typeface="Cambria Math" panose="02040503050406030204" pitchFamily="18" charset="0"/>
                      </a:rPr>
                      <m:t>𝑤</m:t>
                    </m:r>
                    <m:r>
                      <a:rPr lang="it-IT" sz="1100" b="0" i="1"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it-IT" sz="1100" b="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it-IT" sz="1100" b="0" i="1">
                            <a:latin typeface="Cambria Math" panose="02040503050406030204" pitchFamily="18" charset="0"/>
                          </a:rPr>
                          <m:t>1</m:t>
                        </m:r>
                      </m:num>
                      <m:den>
                        <m:r>
                          <a:rPr lang="it-IT" sz="1100" b="0" i="1">
                            <a:latin typeface="Cambria Math" panose="02040503050406030204" pitchFamily="18" charset="0"/>
                          </a:rPr>
                          <m:t>48</m:t>
                        </m:r>
                      </m:den>
                    </m:f>
                    <m:r>
                      <a:rPr lang="it-IT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∙</m:t>
                    </m:r>
                    <m:f>
                      <m:fPr>
                        <m:ctrlPr>
                          <a:rPr lang="it-IT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it-IT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𝐹</m:t>
                        </m:r>
                        <m:sSup>
                          <m:sSupPr>
                            <m:ctrlPr>
                              <a:rPr lang="it-IT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</m:ctrlPr>
                          </m:sSupPr>
                          <m:e>
                            <m:r>
                              <a:rPr lang="it-IT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𝐿</m:t>
                            </m:r>
                          </m:e>
                          <m:sup>
                            <m:r>
                              <a:rPr lang="it-IT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3</m:t>
                            </m:r>
                          </m:sup>
                        </m:sSup>
                      </m:num>
                      <m:den>
                        <m:r>
                          <a:rPr lang="it-IT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𝐷</m:t>
                        </m:r>
                      </m:den>
                    </m:f>
                    <m:r>
                      <a:rPr lang="it-IT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+</m:t>
                    </m:r>
                    <m:f>
                      <m:fPr>
                        <m:ctrlPr>
                          <a:rPr lang="it-IT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it-IT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1</m:t>
                        </m:r>
                      </m:num>
                      <m:den>
                        <m:r>
                          <a:rPr lang="it-IT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4</m:t>
                        </m:r>
                      </m:den>
                    </m:f>
                    <m:r>
                      <a:rPr lang="it-IT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∙</m:t>
                    </m:r>
                    <m:f>
                      <m:fPr>
                        <m:ctrlPr>
                          <a:rPr lang="it-IT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it-IT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𝐹𝐿</m:t>
                        </m:r>
                      </m:num>
                      <m:den>
                        <m:r>
                          <a:rPr lang="it-IT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𝐴𝐺</m:t>
                        </m:r>
                      </m:den>
                    </m:f>
                  </m:oMath>
                </m:oMathPara>
              </a14:m>
              <a:endParaRPr lang="it-IT" sz="1100"/>
            </a:p>
          </xdr:txBody>
        </xdr:sp>
      </mc:Choice>
      <mc:Fallback xmlns="">
        <xdr:sp macro="" textlink="">
          <xdr:nvSpPr>
            <xdr:cNvPr id="21" name="CasellaDiTesto 20">
              <a:extLst>
                <a:ext uri="{FF2B5EF4-FFF2-40B4-BE49-F238E27FC236}">
                  <a16:creationId xmlns:a16="http://schemas.microsoft.com/office/drawing/2014/main" id="{DEEF4D87-41DB-4631-9B03-BB493D70A73A}"/>
                </a:ext>
              </a:extLst>
            </xdr:cNvPr>
            <xdr:cNvSpPr txBox="1"/>
          </xdr:nvSpPr>
          <xdr:spPr>
            <a:xfrm>
              <a:off x="6572250" y="41486137"/>
              <a:ext cx="1339790" cy="339837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it-IT" sz="1100" b="0" i="0">
                  <a:latin typeface="Cambria Math" panose="02040503050406030204" pitchFamily="18" charset="0"/>
                </a:rPr>
                <a:t>𝑤=1/48</a:t>
              </a:r>
              <a:r>
                <a:rPr lang="it-IT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∙(𝐹𝐿^3)/𝐷+1/4∙𝐹𝐿/𝐴𝐺</a:t>
              </a:r>
              <a:endParaRPr lang="it-IT" sz="1100"/>
            </a:p>
          </xdr:txBody>
        </xdr:sp>
      </mc:Fallback>
    </mc:AlternateContent>
    <xdr:clientData/>
  </xdr:oneCellAnchor>
  <xdr:oneCellAnchor>
    <xdr:from>
      <xdr:col>9</xdr:col>
      <xdr:colOff>542925</xdr:colOff>
      <xdr:row>250</xdr:row>
      <xdr:rowOff>176212</xdr:rowOff>
    </xdr:from>
    <xdr:ext cx="1339790" cy="33983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2" name="CasellaDiTesto 21">
              <a:extLst>
                <a:ext uri="{FF2B5EF4-FFF2-40B4-BE49-F238E27FC236}">
                  <a16:creationId xmlns:a16="http://schemas.microsoft.com/office/drawing/2014/main" id="{31AC20F4-5E23-4E15-8D1E-6B7484150757}"/>
                </a:ext>
              </a:extLst>
            </xdr:cNvPr>
            <xdr:cNvSpPr txBox="1"/>
          </xdr:nvSpPr>
          <xdr:spPr>
            <a:xfrm>
              <a:off x="6572250" y="49334737"/>
              <a:ext cx="1339790" cy="339837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it-IT" sz="1100" b="0" i="1">
                        <a:latin typeface="Cambria Math" panose="02040503050406030204" pitchFamily="18" charset="0"/>
                      </a:rPr>
                      <m:t>𝑤</m:t>
                    </m:r>
                    <m:r>
                      <a:rPr lang="it-IT" sz="1100" b="0" i="1"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it-IT" sz="1100" b="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it-IT" sz="1100" b="0" i="1">
                            <a:latin typeface="Cambria Math" panose="02040503050406030204" pitchFamily="18" charset="0"/>
                          </a:rPr>
                          <m:t>1</m:t>
                        </m:r>
                      </m:num>
                      <m:den>
                        <m:r>
                          <a:rPr lang="it-IT" sz="1100" b="0" i="1">
                            <a:latin typeface="Cambria Math" panose="02040503050406030204" pitchFamily="18" charset="0"/>
                          </a:rPr>
                          <m:t>48</m:t>
                        </m:r>
                      </m:den>
                    </m:f>
                    <m:r>
                      <a:rPr lang="it-IT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∙</m:t>
                    </m:r>
                    <m:f>
                      <m:fPr>
                        <m:ctrlPr>
                          <a:rPr lang="it-IT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it-IT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𝐹</m:t>
                        </m:r>
                        <m:sSup>
                          <m:sSupPr>
                            <m:ctrlPr>
                              <a:rPr lang="it-IT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</m:ctrlPr>
                          </m:sSupPr>
                          <m:e>
                            <m:r>
                              <a:rPr lang="it-IT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𝐿</m:t>
                            </m:r>
                          </m:e>
                          <m:sup>
                            <m:r>
                              <a:rPr lang="it-IT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3</m:t>
                            </m:r>
                          </m:sup>
                        </m:sSup>
                      </m:num>
                      <m:den>
                        <m:r>
                          <a:rPr lang="it-IT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𝐷</m:t>
                        </m:r>
                      </m:den>
                    </m:f>
                    <m:r>
                      <a:rPr lang="it-IT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+</m:t>
                    </m:r>
                    <m:f>
                      <m:fPr>
                        <m:ctrlPr>
                          <a:rPr lang="it-IT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it-IT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1</m:t>
                        </m:r>
                      </m:num>
                      <m:den>
                        <m:r>
                          <a:rPr lang="it-IT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4</m:t>
                        </m:r>
                      </m:den>
                    </m:f>
                    <m:r>
                      <a:rPr lang="it-IT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∙</m:t>
                    </m:r>
                    <m:f>
                      <m:fPr>
                        <m:ctrlPr>
                          <a:rPr lang="it-IT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it-IT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𝐹𝐿</m:t>
                        </m:r>
                      </m:num>
                      <m:den>
                        <m:r>
                          <a:rPr lang="it-IT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𝐴𝐺</m:t>
                        </m:r>
                      </m:den>
                    </m:f>
                  </m:oMath>
                </m:oMathPara>
              </a14:m>
              <a:endParaRPr lang="it-IT" sz="1100"/>
            </a:p>
          </xdr:txBody>
        </xdr:sp>
      </mc:Choice>
      <mc:Fallback xmlns="">
        <xdr:sp macro="" textlink="">
          <xdr:nvSpPr>
            <xdr:cNvPr id="22" name="CasellaDiTesto 21">
              <a:extLst>
                <a:ext uri="{FF2B5EF4-FFF2-40B4-BE49-F238E27FC236}">
                  <a16:creationId xmlns:a16="http://schemas.microsoft.com/office/drawing/2014/main" id="{31AC20F4-5E23-4E15-8D1E-6B7484150757}"/>
                </a:ext>
              </a:extLst>
            </xdr:cNvPr>
            <xdr:cNvSpPr txBox="1"/>
          </xdr:nvSpPr>
          <xdr:spPr>
            <a:xfrm>
              <a:off x="6572250" y="49334737"/>
              <a:ext cx="1339790" cy="339837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it-IT" sz="1100" b="0" i="0">
                  <a:latin typeface="Cambria Math" panose="02040503050406030204" pitchFamily="18" charset="0"/>
                </a:rPr>
                <a:t>𝑤=1/48</a:t>
              </a:r>
              <a:r>
                <a:rPr lang="it-IT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∙(𝐹𝐿^3)/𝐷+1/4∙𝐹𝐿/𝐴𝐺</a:t>
              </a:r>
              <a:endParaRPr lang="it-IT" sz="1100"/>
            </a:p>
          </xdr:txBody>
        </xdr:sp>
      </mc:Fallback>
    </mc:AlternateContent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115983</xdr:colOff>
      <xdr:row>18</xdr:row>
      <xdr:rowOff>27454</xdr:rowOff>
    </xdr:from>
    <xdr:to>
      <xdr:col>21</xdr:col>
      <xdr:colOff>311525</xdr:colOff>
      <xdr:row>27</xdr:row>
      <xdr:rowOff>159683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F92262B9-CDAD-4173-9B48-3B8E6399851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288433" y="3361204"/>
          <a:ext cx="6024842" cy="199912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13</xdr:col>
      <xdr:colOff>209550</xdr:colOff>
      <xdr:row>84</xdr:row>
      <xdr:rowOff>38100</xdr:rowOff>
    </xdr:from>
    <xdr:to>
      <xdr:col>19</xdr:col>
      <xdr:colOff>123824</xdr:colOff>
      <xdr:row>87</xdr:row>
      <xdr:rowOff>57150</xdr:rowOff>
    </xdr:to>
    <xdr:pic>
      <xdr:nvPicPr>
        <xdr:cNvPr id="3" name="Immagine 2">
          <a:extLst>
            <a:ext uri="{FF2B5EF4-FFF2-40B4-BE49-F238E27FC236}">
              <a16:creationId xmlns:a16="http://schemas.microsoft.com/office/drawing/2014/main" id="{750F2311-C037-4478-A8BB-613F6499DEA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991600" y="16706850"/>
          <a:ext cx="3914774" cy="6572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10</xdr:col>
      <xdr:colOff>9525</xdr:colOff>
      <xdr:row>61</xdr:row>
      <xdr:rowOff>9525</xdr:rowOff>
    </xdr:from>
    <xdr:to>
      <xdr:col>11</xdr:col>
      <xdr:colOff>47624</xdr:colOff>
      <xdr:row>63</xdr:row>
      <xdr:rowOff>76200</xdr:rowOff>
    </xdr:to>
    <xdr:pic>
      <xdr:nvPicPr>
        <xdr:cNvPr id="4" name="Immagine 3">
          <a:extLst>
            <a:ext uri="{FF2B5EF4-FFF2-40B4-BE49-F238E27FC236}">
              <a16:creationId xmlns:a16="http://schemas.microsoft.com/office/drawing/2014/main" id="{885D9A86-6BCC-4C3E-BFC7-BF1B80CB39C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53225" y="12144375"/>
          <a:ext cx="752474" cy="4476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10</xdr:col>
      <xdr:colOff>9525</xdr:colOff>
      <xdr:row>65</xdr:row>
      <xdr:rowOff>66675</xdr:rowOff>
    </xdr:from>
    <xdr:to>
      <xdr:col>11</xdr:col>
      <xdr:colOff>619124</xdr:colOff>
      <xdr:row>67</xdr:row>
      <xdr:rowOff>142875</xdr:rowOff>
    </xdr:to>
    <xdr:pic>
      <xdr:nvPicPr>
        <xdr:cNvPr id="5" name="Immagine 4">
          <a:extLst>
            <a:ext uri="{FF2B5EF4-FFF2-40B4-BE49-F238E27FC236}">
              <a16:creationId xmlns:a16="http://schemas.microsoft.com/office/drawing/2014/main" id="{AECCFA37-5996-401C-B6C0-D71344E737C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53225" y="13001625"/>
          <a:ext cx="1323974" cy="4572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676275</xdr:colOff>
      <xdr:row>72</xdr:row>
      <xdr:rowOff>9525</xdr:rowOff>
    </xdr:from>
    <xdr:to>
      <xdr:col>11</xdr:col>
      <xdr:colOff>419099</xdr:colOff>
      <xdr:row>74</xdr:row>
      <xdr:rowOff>9525</xdr:rowOff>
    </xdr:to>
    <xdr:pic>
      <xdr:nvPicPr>
        <xdr:cNvPr id="6" name="Immagine 5">
          <a:extLst>
            <a:ext uri="{FF2B5EF4-FFF2-40B4-BE49-F238E27FC236}">
              <a16:creationId xmlns:a16="http://schemas.microsoft.com/office/drawing/2014/main" id="{0D4724AD-5108-4A6D-8029-7F66505D5EE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05600" y="14316075"/>
          <a:ext cx="1171574" cy="419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10</xdr:col>
      <xdr:colOff>9525</xdr:colOff>
      <xdr:row>78</xdr:row>
      <xdr:rowOff>0</xdr:rowOff>
    </xdr:from>
    <xdr:to>
      <xdr:col>13</xdr:col>
      <xdr:colOff>57149</xdr:colOff>
      <xdr:row>79</xdr:row>
      <xdr:rowOff>219075</xdr:rowOff>
    </xdr:to>
    <xdr:pic>
      <xdr:nvPicPr>
        <xdr:cNvPr id="7" name="Immagine 6">
          <a:extLst>
            <a:ext uri="{FF2B5EF4-FFF2-40B4-BE49-F238E27FC236}">
              <a16:creationId xmlns:a16="http://schemas.microsoft.com/office/drawing/2014/main" id="{E49C2DBE-49A5-4930-B300-06CE050899E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53225" y="15487650"/>
          <a:ext cx="2085974" cy="4095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19</xdr:col>
      <xdr:colOff>243730</xdr:colOff>
      <xdr:row>19</xdr:row>
      <xdr:rowOff>57150</xdr:rowOff>
    </xdr:from>
    <xdr:to>
      <xdr:col>23</xdr:col>
      <xdr:colOff>158005</xdr:colOff>
      <xdr:row>35</xdr:row>
      <xdr:rowOff>200025</xdr:rowOff>
    </xdr:to>
    <xdr:pic>
      <xdr:nvPicPr>
        <xdr:cNvPr id="8" name="Immagine 7">
          <a:extLst>
            <a:ext uri="{FF2B5EF4-FFF2-40B4-BE49-F238E27FC236}">
              <a16:creationId xmlns:a16="http://schemas.microsoft.com/office/drawing/2014/main" id="{F4BAA6CD-AC39-44D4-B8CD-8858A644D97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026280" y="3581400"/>
          <a:ext cx="2352675" cy="35337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13</xdr:col>
      <xdr:colOff>191063</xdr:colOff>
      <xdr:row>32</xdr:row>
      <xdr:rowOff>9525</xdr:rowOff>
    </xdr:from>
    <xdr:to>
      <xdr:col>22</xdr:col>
      <xdr:colOff>291355</xdr:colOff>
      <xdr:row>35</xdr:row>
      <xdr:rowOff>180975</xdr:rowOff>
    </xdr:to>
    <xdr:grpSp>
      <xdr:nvGrpSpPr>
        <xdr:cNvPr id="9" name="Gruppo 8">
          <a:extLst>
            <a:ext uri="{FF2B5EF4-FFF2-40B4-BE49-F238E27FC236}">
              <a16:creationId xmlns:a16="http://schemas.microsoft.com/office/drawing/2014/main" id="{23A9ECEB-B354-4F44-8EBA-9E6FDC1462CA}"/>
            </a:ext>
          </a:extLst>
        </xdr:cNvPr>
        <xdr:cNvGrpSpPr/>
      </xdr:nvGrpSpPr>
      <xdr:grpSpPr>
        <a:xfrm>
          <a:off x="8973113" y="6238875"/>
          <a:ext cx="5929592" cy="857250"/>
          <a:chOff x="5143500" y="2943225"/>
          <a:chExt cx="5362575" cy="857250"/>
        </a:xfrm>
      </xdr:grpSpPr>
      <xdr:pic>
        <xdr:nvPicPr>
          <xdr:cNvPr id="10" name="Immagine 9">
            <a:extLst>
              <a:ext uri="{FF2B5EF4-FFF2-40B4-BE49-F238E27FC236}">
                <a16:creationId xmlns:a16="http://schemas.microsoft.com/office/drawing/2014/main" id="{EB0105AB-F974-47F8-A2DE-9783AF576499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8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5143500" y="2952750"/>
            <a:ext cx="5362575" cy="847725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sp macro="" textlink="">
        <xdr:nvSpPr>
          <xdr:cNvPr id="11" name="CasellaDiTesto 10">
            <a:extLst>
              <a:ext uri="{FF2B5EF4-FFF2-40B4-BE49-F238E27FC236}">
                <a16:creationId xmlns:a16="http://schemas.microsoft.com/office/drawing/2014/main" id="{AFA73C4D-BDF6-4F58-AB36-829B96D688F0}"/>
              </a:ext>
            </a:extLst>
          </xdr:cNvPr>
          <xdr:cNvSpPr txBox="1"/>
        </xdr:nvSpPr>
        <xdr:spPr>
          <a:xfrm>
            <a:off x="8334375" y="2943225"/>
            <a:ext cx="1325940" cy="311496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spAutoFit/>
          </a:bodyPr>
          <a:lstStyle/>
          <a:p>
            <a:r>
              <a:rPr lang="it-IT" sz="1400" b="1" i="1" u="none">
                <a:solidFill>
                  <a:srgbClr val="FF0000"/>
                </a:solidFill>
              </a:rPr>
              <a:t>NB: l</a:t>
            </a:r>
            <a:r>
              <a:rPr lang="it-IT" sz="1400" b="1" i="1" u="none" baseline="0">
                <a:solidFill>
                  <a:srgbClr val="FF0000"/>
                </a:solidFill>
              </a:rPr>
              <a:t> </a:t>
            </a:r>
            <a:r>
              <a:rPr lang="it-IT" sz="1400" b="1" i="1" u="none" baseline="0">
                <a:solidFill>
                  <a:srgbClr val="FF0000"/>
                </a:solidFill>
                <a:latin typeface="Calibri" panose="020F0502020204030204" pitchFamily="34" charset="0"/>
              </a:rPr>
              <a:t>≡ l</a:t>
            </a:r>
            <a:r>
              <a:rPr lang="it-IT" sz="1400" b="1" i="1" u="none" baseline="-25000">
                <a:solidFill>
                  <a:srgbClr val="FF0000"/>
                </a:solidFill>
                <a:latin typeface="Calibri" panose="020F0502020204030204" pitchFamily="34" charset="0"/>
              </a:rPr>
              <a:t>t</a:t>
            </a:r>
            <a:r>
              <a:rPr lang="it-IT" sz="1400" b="1" i="1" u="none" baseline="0">
                <a:solidFill>
                  <a:srgbClr val="FF0000"/>
                </a:solidFill>
                <a:latin typeface="Calibri" panose="020F0502020204030204" pitchFamily="34" charset="0"/>
              </a:rPr>
              <a:t> ; d </a:t>
            </a:r>
            <a:r>
              <a:rPr lang="it-IT" sz="1400" b="1" i="1" u="none" baseline="0">
                <a:solidFill>
                  <a:srgbClr val="FF0000"/>
                </a:solidFill>
                <a:effectLst/>
                <a:latin typeface="+mn-lt"/>
                <a:ea typeface="+mn-ea"/>
                <a:cs typeface="+mn-cs"/>
              </a:rPr>
              <a:t>≡ d</a:t>
            </a:r>
            <a:r>
              <a:rPr lang="it-IT" sz="1400" b="1" i="1" u="none" baseline="-25000">
                <a:solidFill>
                  <a:srgbClr val="FF0000"/>
                </a:solidFill>
                <a:effectLst/>
                <a:latin typeface="+mn-lt"/>
                <a:ea typeface="+mn-ea"/>
                <a:cs typeface="+mn-cs"/>
              </a:rPr>
              <a:t>t</a:t>
            </a:r>
            <a:endParaRPr lang="it-IT" sz="1400" b="1" i="1" u="none" baseline="-25000">
              <a:solidFill>
                <a:srgbClr val="FF0000"/>
              </a:solidFill>
            </a:endParaRPr>
          </a:p>
        </xdr:txBody>
      </xdr:sp>
    </xdr:grpSp>
    <xdr:clientData/>
  </xdr:twoCellAnchor>
  <xdr:twoCellAnchor>
    <xdr:from>
      <xdr:col>13</xdr:col>
      <xdr:colOff>212912</xdr:colOff>
      <xdr:row>108</xdr:row>
      <xdr:rowOff>121580</xdr:rowOff>
    </xdr:from>
    <xdr:to>
      <xdr:col>16</xdr:col>
      <xdr:colOff>17370</xdr:colOff>
      <xdr:row>113</xdr:row>
      <xdr:rowOff>85717</xdr:rowOff>
    </xdr:to>
    <xdr:grpSp>
      <xdr:nvGrpSpPr>
        <xdr:cNvPr id="12" name="Gruppo 11">
          <a:extLst>
            <a:ext uri="{FF2B5EF4-FFF2-40B4-BE49-F238E27FC236}">
              <a16:creationId xmlns:a16="http://schemas.microsoft.com/office/drawing/2014/main" id="{543337B1-6CFF-4C27-82FB-A2943E38674C}"/>
            </a:ext>
          </a:extLst>
        </xdr:cNvPr>
        <xdr:cNvGrpSpPr/>
      </xdr:nvGrpSpPr>
      <xdr:grpSpPr>
        <a:xfrm>
          <a:off x="8994962" y="21829055"/>
          <a:ext cx="1976158" cy="916637"/>
          <a:chOff x="7210425" y="9991728"/>
          <a:chExt cx="1628775" cy="790572"/>
        </a:xfrm>
      </xdr:grpSpPr>
      <xdr:pic>
        <xdr:nvPicPr>
          <xdr:cNvPr id="13" name="Immagine 12">
            <a:extLst>
              <a:ext uri="{FF2B5EF4-FFF2-40B4-BE49-F238E27FC236}">
                <a16:creationId xmlns:a16="http://schemas.microsoft.com/office/drawing/2014/main" id="{B4D5BEE4-FE36-407F-93CA-1146C621EFAB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9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7210425" y="10277475"/>
            <a:ext cx="1628775" cy="504825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sp macro="" textlink="">
        <xdr:nvSpPr>
          <xdr:cNvPr id="14" name="CasellaDiTesto 13">
            <a:extLst>
              <a:ext uri="{FF2B5EF4-FFF2-40B4-BE49-F238E27FC236}">
                <a16:creationId xmlns:a16="http://schemas.microsoft.com/office/drawing/2014/main" id="{AA4CA6D2-A4CE-4E9A-A1DA-DE3F9A8894D8}"/>
              </a:ext>
            </a:extLst>
          </xdr:cNvPr>
          <xdr:cNvSpPr txBox="1"/>
        </xdr:nvSpPr>
        <xdr:spPr>
          <a:xfrm>
            <a:off x="7391400" y="9991728"/>
            <a:ext cx="1374800" cy="311497"/>
          </a:xfrm>
          <a:prstGeom prst="rect">
            <a:avLst/>
          </a:prstGeom>
          <a:solidFill>
            <a:sysClr val="window" lastClr="FFFFFF"/>
          </a:solidFill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spAutoFit/>
          </a:bodyPr>
          <a:lstStyle/>
          <a:p>
            <a:r>
              <a:rPr lang="it-IT" sz="1400" b="1" i="1">
                <a:solidFill>
                  <a:srgbClr val="FF0000"/>
                </a:solidFill>
              </a:rPr>
              <a:t>NB: EI </a:t>
            </a:r>
            <a:r>
              <a:rPr lang="it-IT" sz="1400" b="1" i="1" baseline="0">
                <a:solidFill>
                  <a:srgbClr val="FF0000"/>
                </a:solidFill>
                <a:effectLst/>
                <a:latin typeface="+mn-lt"/>
                <a:ea typeface="+mn-ea"/>
                <a:cs typeface="+mn-cs"/>
              </a:rPr>
              <a:t>≡ </a:t>
            </a:r>
            <a:r>
              <a:rPr lang="it-IT" sz="1400" b="1" i="1">
                <a:solidFill>
                  <a:srgbClr val="FF0000"/>
                </a:solidFill>
              </a:rPr>
              <a:t> D; l </a:t>
            </a:r>
            <a:r>
              <a:rPr lang="it-IT" sz="1400" b="1" i="1" baseline="0">
                <a:solidFill>
                  <a:srgbClr val="FF0000"/>
                </a:solidFill>
                <a:effectLst/>
                <a:latin typeface="+mn-lt"/>
                <a:ea typeface="+mn-ea"/>
                <a:cs typeface="+mn-cs"/>
              </a:rPr>
              <a:t>≡ </a:t>
            </a:r>
            <a:r>
              <a:rPr lang="it-IT" sz="1400" b="1" i="1">
                <a:solidFill>
                  <a:srgbClr val="FF0000"/>
                </a:solidFill>
              </a:rPr>
              <a:t> L</a:t>
            </a:r>
          </a:p>
        </xdr:txBody>
      </xdr:sp>
    </xdr:grpSp>
    <xdr:clientData/>
  </xdr:twoCellAnchor>
  <xdr:oneCellAnchor>
    <xdr:from>
      <xdr:col>9</xdr:col>
      <xdr:colOff>542925</xdr:colOff>
      <xdr:row>127</xdr:row>
      <xdr:rowOff>176212</xdr:rowOff>
    </xdr:from>
    <xdr:ext cx="1339790" cy="33983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5" name="CasellaDiTesto 14">
              <a:extLst>
                <a:ext uri="{FF2B5EF4-FFF2-40B4-BE49-F238E27FC236}">
                  <a16:creationId xmlns:a16="http://schemas.microsoft.com/office/drawing/2014/main" id="{BC63E2CA-F2CB-4FCF-B14E-47640FB44E1F}"/>
                </a:ext>
              </a:extLst>
            </xdr:cNvPr>
            <xdr:cNvSpPr txBox="1"/>
          </xdr:nvSpPr>
          <xdr:spPr>
            <a:xfrm>
              <a:off x="6572250" y="25788937"/>
              <a:ext cx="1339790" cy="339837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it-IT" sz="1100" b="0" i="1">
                        <a:latin typeface="Cambria Math" panose="02040503050406030204" pitchFamily="18" charset="0"/>
                      </a:rPr>
                      <m:t>𝑤</m:t>
                    </m:r>
                    <m:r>
                      <a:rPr lang="it-IT" sz="1100" b="0" i="1"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it-IT" sz="1100" b="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it-IT" sz="1100" b="0" i="1">
                            <a:latin typeface="Cambria Math" panose="02040503050406030204" pitchFamily="18" charset="0"/>
                          </a:rPr>
                          <m:t>1</m:t>
                        </m:r>
                      </m:num>
                      <m:den>
                        <m:r>
                          <a:rPr lang="it-IT" sz="1100" b="0" i="1">
                            <a:latin typeface="Cambria Math" panose="02040503050406030204" pitchFamily="18" charset="0"/>
                          </a:rPr>
                          <m:t>48</m:t>
                        </m:r>
                      </m:den>
                    </m:f>
                    <m:r>
                      <a:rPr lang="it-IT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∙</m:t>
                    </m:r>
                    <m:f>
                      <m:fPr>
                        <m:ctrlPr>
                          <a:rPr lang="it-IT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it-IT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𝐹</m:t>
                        </m:r>
                        <m:sSup>
                          <m:sSupPr>
                            <m:ctrlPr>
                              <a:rPr lang="it-IT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</m:ctrlPr>
                          </m:sSupPr>
                          <m:e>
                            <m:r>
                              <a:rPr lang="it-IT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𝐿</m:t>
                            </m:r>
                          </m:e>
                          <m:sup>
                            <m:r>
                              <a:rPr lang="it-IT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3</m:t>
                            </m:r>
                          </m:sup>
                        </m:sSup>
                      </m:num>
                      <m:den>
                        <m:r>
                          <a:rPr lang="it-IT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𝐷</m:t>
                        </m:r>
                      </m:den>
                    </m:f>
                    <m:r>
                      <a:rPr lang="it-IT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+</m:t>
                    </m:r>
                    <m:f>
                      <m:fPr>
                        <m:ctrlPr>
                          <a:rPr lang="it-IT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it-IT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1</m:t>
                        </m:r>
                      </m:num>
                      <m:den>
                        <m:r>
                          <a:rPr lang="it-IT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4</m:t>
                        </m:r>
                      </m:den>
                    </m:f>
                    <m:r>
                      <a:rPr lang="it-IT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∙</m:t>
                    </m:r>
                    <m:f>
                      <m:fPr>
                        <m:ctrlPr>
                          <a:rPr lang="it-IT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it-IT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𝐹𝐿</m:t>
                        </m:r>
                      </m:num>
                      <m:den>
                        <m:r>
                          <a:rPr lang="it-IT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𝐴𝐺</m:t>
                        </m:r>
                      </m:den>
                    </m:f>
                  </m:oMath>
                </m:oMathPara>
              </a14:m>
              <a:endParaRPr lang="it-IT" sz="1100"/>
            </a:p>
          </xdr:txBody>
        </xdr:sp>
      </mc:Choice>
      <mc:Fallback xmlns="">
        <xdr:sp macro="" textlink="">
          <xdr:nvSpPr>
            <xdr:cNvPr id="15" name="CasellaDiTesto 14">
              <a:extLst>
                <a:ext uri="{FF2B5EF4-FFF2-40B4-BE49-F238E27FC236}">
                  <a16:creationId xmlns:a16="http://schemas.microsoft.com/office/drawing/2014/main" id="{BC63E2CA-F2CB-4FCF-B14E-47640FB44E1F}"/>
                </a:ext>
              </a:extLst>
            </xdr:cNvPr>
            <xdr:cNvSpPr txBox="1"/>
          </xdr:nvSpPr>
          <xdr:spPr>
            <a:xfrm>
              <a:off x="6572250" y="25788937"/>
              <a:ext cx="1339790" cy="339837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it-IT" sz="1100" b="0" i="0">
                  <a:latin typeface="Cambria Math" panose="02040503050406030204" pitchFamily="18" charset="0"/>
                </a:rPr>
                <a:t>𝑤=1/48</a:t>
              </a:r>
              <a:r>
                <a:rPr lang="it-IT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∙(𝐹𝐿^3)/𝐷+1/4∙𝐹𝐿/𝐴𝐺</a:t>
              </a:r>
              <a:endParaRPr lang="it-IT" sz="1100"/>
            </a:p>
          </xdr:txBody>
        </xdr:sp>
      </mc:Fallback>
    </mc:AlternateContent>
    <xdr:clientData/>
  </xdr:oneCellAnchor>
  <xdr:oneCellAnchor>
    <xdr:from>
      <xdr:col>13</xdr:col>
      <xdr:colOff>514350</xdr:colOff>
      <xdr:row>89</xdr:row>
      <xdr:rowOff>19049</xdr:rowOff>
    </xdr:from>
    <xdr:ext cx="2905125" cy="857251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6" name="CasellaDiTesto 15">
              <a:extLst>
                <a:ext uri="{FF2B5EF4-FFF2-40B4-BE49-F238E27FC236}">
                  <a16:creationId xmlns:a16="http://schemas.microsoft.com/office/drawing/2014/main" id="{BB608F09-C689-4B36-B3C3-911F517B8763}"/>
                </a:ext>
              </a:extLst>
            </xdr:cNvPr>
            <xdr:cNvSpPr txBox="1"/>
          </xdr:nvSpPr>
          <xdr:spPr>
            <a:xfrm>
              <a:off x="9296400" y="17735549"/>
              <a:ext cx="2905125" cy="857251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noAutofit/>
            </a:bodyPr>
            <a:lstStyle/>
            <a:p>
              <a:pPr algn="ctr"/>
              <a:r>
                <a:rPr lang="it-IT" sz="1100"/>
                <a:t>Secondo</a:t>
              </a:r>
              <a:r>
                <a:rPr lang="it-IT" sz="1100" baseline="0"/>
                <a:t> la tesi di Guidi la rigidezza a taglio è risultato dei contributi del core e dei panes: </a:t>
              </a:r>
              <a14:m>
                <m:oMath xmlns:m="http://schemas.openxmlformats.org/officeDocument/2006/math">
                  <m:r>
                    <a:rPr lang="it-IT" sz="1400" b="0" i="1" baseline="0">
                      <a:latin typeface="Cambria Math" panose="02040503050406030204" pitchFamily="18" charset="0"/>
                    </a:rPr>
                    <m:t>𝐴𝐺</m:t>
                  </m:r>
                  <m:r>
                    <a:rPr lang="it-IT" sz="1400" b="0" i="1" baseline="0">
                      <a:latin typeface="Cambria Math" panose="02040503050406030204" pitchFamily="18" charset="0"/>
                    </a:rPr>
                    <m:t>=</m:t>
                  </m:r>
                  <m:sSub>
                    <m:sSubPr>
                      <m:ctrlPr>
                        <a:rPr lang="it-IT" sz="1400" b="0" i="1" baseline="0">
                          <a:latin typeface="Cambria Math" panose="02040503050406030204" pitchFamily="18" charset="0"/>
                        </a:rPr>
                      </m:ctrlPr>
                    </m:sSubPr>
                    <m:e>
                      <m:r>
                        <a:rPr lang="it-IT" sz="1400" b="0" i="1" baseline="0">
                          <a:latin typeface="Cambria Math" panose="02040503050406030204" pitchFamily="18" charset="0"/>
                        </a:rPr>
                        <m:t>𝐺</m:t>
                      </m:r>
                    </m:e>
                    <m:sub>
                      <m:r>
                        <a:rPr lang="it-IT" sz="1400" b="0" i="1" baseline="0">
                          <a:latin typeface="Cambria Math" panose="02040503050406030204" pitchFamily="18" charset="0"/>
                        </a:rPr>
                        <m:t>𝑓</m:t>
                      </m:r>
                    </m:sub>
                  </m:sSub>
                  <m:r>
                    <a:rPr lang="it-IT" sz="1400" b="0" i="1" baseline="0">
                      <a:latin typeface="Cambria Math" panose="02040503050406030204" pitchFamily="18" charset="0"/>
                    </a:rPr>
                    <m:t>𝑛𝑏𝑡</m:t>
                  </m:r>
                  <m:r>
                    <a:rPr lang="it-IT" sz="1400" b="0" i="1" baseline="0">
                      <a:latin typeface="Cambria Math" panose="02040503050406030204" pitchFamily="18" charset="0"/>
                    </a:rPr>
                    <m:t>+</m:t>
                  </m:r>
                  <m:sSub>
                    <m:sSubPr>
                      <m:ctrlPr>
                        <a:rPr lang="it-IT" sz="1400" b="0" i="1" baseline="0">
                          <a:latin typeface="Cambria Math" panose="02040503050406030204" pitchFamily="18" charset="0"/>
                        </a:rPr>
                      </m:ctrlPr>
                    </m:sSubPr>
                    <m:e>
                      <m:r>
                        <a:rPr lang="it-IT" sz="1400" b="0" i="1" baseline="0">
                          <a:latin typeface="Cambria Math" panose="02040503050406030204" pitchFamily="18" charset="0"/>
                        </a:rPr>
                        <m:t>𝐺</m:t>
                      </m:r>
                    </m:e>
                    <m:sub>
                      <m:r>
                        <a:rPr lang="it-IT" sz="1400" b="0" i="1" baseline="0">
                          <a:latin typeface="Cambria Math" panose="02040503050406030204" pitchFamily="18" charset="0"/>
                        </a:rPr>
                        <m:t>𝑐</m:t>
                      </m:r>
                    </m:sub>
                  </m:sSub>
                  <m:r>
                    <a:rPr lang="it-IT" sz="1400" b="0" i="1" baseline="0">
                      <a:latin typeface="Cambria Math" panose="02040503050406030204" pitchFamily="18" charset="0"/>
                    </a:rPr>
                    <m:t>𝑏𝑐</m:t>
                  </m:r>
                </m:oMath>
              </a14:m>
              <a:r>
                <a:rPr lang="it-IT" sz="1100"/>
                <a:t>                                    </a:t>
              </a:r>
              <a:r>
                <a:rPr lang="it-IT" sz="1100" baseline="0"/>
                <a:t> dove n è il numero di panes</a:t>
              </a:r>
              <a:endParaRPr lang="it-IT" sz="1100"/>
            </a:p>
          </xdr:txBody>
        </xdr:sp>
      </mc:Choice>
      <mc:Fallback xmlns="">
        <xdr:sp macro="" textlink="">
          <xdr:nvSpPr>
            <xdr:cNvPr id="16" name="CasellaDiTesto 15">
              <a:extLst>
                <a:ext uri="{FF2B5EF4-FFF2-40B4-BE49-F238E27FC236}">
                  <a16:creationId xmlns:a16="http://schemas.microsoft.com/office/drawing/2014/main" id="{BB608F09-C689-4B36-B3C3-911F517B8763}"/>
                </a:ext>
              </a:extLst>
            </xdr:cNvPr>
            <xdr:cNvSpPr txBox="1"/>
          </xdr:nvSpPr>
          <xdr:spPr>
            <a:xfrm>
              <a:off x="9296400" y="17735549"/>
              <a:ext cx="2905125" cy="857251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noAutofit/>
            </a:bodyPr>
            <a:lstStyle/>
            <a:p>
              <a:pPr algn="ctr"/>
              <a:r>
                <a:rPr lang="it-IT" sz="1100"/>
                <a:t>Secondo</a:t>
              </a:r>
              <a:r>
                <a:rPr lang="it-IT" sz="1100" baseline="0"/>
                <a:t> la tesi di Guidi la rigidezza a taglio è risultato dei contributi del core e dei panes: </a:t>
              </a:r>
              <a:r>
                <a:rPr lang="it-IT" sz="1400" b="0" i="0" baseline="0">
                  <a:latin typeface="Cambria Math" panose="02040503050406030204" pitchFamily="18" charset="0"/>
                </a:rPr>
                <a:t>𝐴𝐺=𝐺_𝑓 𝑛𝑏𝑡+𝐺_𝑐 𝑏𝑐</a:t>
              </a:r>
              <a:r>
                <a:rPr lang="it-IT" sz="1100"/>
                <a:t>                                    </a:t>
              </a:r>
              <a:r>
                <a:rPr lang="it-IT" sz="1100" baseline="0"/>
                <a:t> dove n è il numero di panes</a:t>
              </a:r>
              <a:endParaRPr lang="it-IT" sz="1100"/>
            </a:p>
          </xdr:txBody>
        </xdr:sp>
      </mc:Fallback>
    </mc:AlternateContent>
    <xdr:clientData/>
  </xdr:oneCellAnchor>
  <xdr:twoCellAnchor>
    <xdr:from>
      <xdr:col>15</xdr:col>
      <xdr:colOff>190500</xdr:colOff>
      <xdr:row>40</xdr:row>
      <xdr:rowOff>76201</xdr:rowOff>
    </xdr:from>
    <xdr:to>
      <xdr:col>21</xdr:col>
      <xdr:colOff>504825</xdr:colOff>
      <xdr:row>50</xdr:row>
      <xdr:rowOff>76201</xdr:rowOff>
    </xdr:to>
    <xdr:grpSp>
      <xdr:nvGrpSpPr>
        <xdr:cNvPr id="17" name="Gruppo 16">
          <a:extLst>
            <a:ext uri="{FF2B5EF4-FFF2-40B4-BE49-F238E27FC236}">
              <a16:creationId xmlns:a16="http://schemas.microsoft.com/office/drawing/2014/main" id="{AE255A14-A6D2-46DE-8346-D64799445C34}"/>
            </a:ext>
          </a:extLst>
        </xdr:cNvPr>
        <xdr:cNvGrpSpPr/>
      </xdr:nvGrpSpPr>
      <xdr:grpSpPr>
        <a:xfrm>
          <a:off x="10363200" y="8058151"/>
          <a:ext cx="4143375" cy="2019300"/>
          <a:chOff x="9486900" y="5495925"/>
          <a:chExt cx="3971925" cy="2276475"/>
        </a:xfrm>
      </xdr:grpSpPr>
      <xdr:pic>
        <xdr:nvPicPr>
          <xdr:cNvPr id="18" name="Immagine 17">
            <a:extLst>
              <a:ext uri="{FF2B5EF4-FFF2-40B4-BE49-F238E27FC236}">
                <a16:creationId xmlns:a16="http://schemas.microsoft.com/office/drawing/2014/main" id="{2BC711AA-71B8-48AE-B349-49E7566DF521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0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9486900" y="5495925"/>
            <a:ext cx="3971925" cy="1754056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19" name="Immagine 18">
            <a:extLst>
              <a:ext uri="{FF2B5EF4-FFF2-40B4-BE49-F238E27FC236}">
                <a16:creationId xmlns:a16="http://schemas.microsoft.com/office/drawing/2014/main" id="{5D940B62-FBFC-49B5-BDB2-1A61D20A9FD1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9705975" y="7219950"/>
            <a:ext cx="3533775" cy="552450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  <xdr:oneCellAnchor>
    <xdr:from>
      <xdr:col>9</xdr:col>
      <xdr:colOff>542925</xdr:colOff>
      <xdr:row>168</xdr:row>
      <xdr:rowOff>176212</xdr:rowOff>
    </xdr:from>
    <xdr:ext cx="1339790" cy="33983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0" name="CasellaDiTesto 19">
              <a:extLst>
                <a:ext uri="{FF2B5EF4-FFF2-40B4-BE49-F238E27FC236}">
                  <a16:creationId xmlns:a16="http://schemas.microsoft.com/office/drawing/2014/main" id="{2750B2E7-BACC-406B-9AA5-84104F24F885}"/>
                </a:ext>
              </a:extLst>
            </xdr:cNvPr>
            <xdr:cNvSpPr txBox="1"/>
          </xdr:nvSpPr>
          <xdr:spPr>
            <a:xfrm>
              <a:off x="6572250" y="33637537"/>
              <a:ext cx="1339790" cy="339837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it-IT" sz="1100" b="0" i="1">
                        <a:latin typeface="Cambria Math" panose="02040503050406030204" pitchFamily="18" charset="0"/>
                      </a:rPr>
                      <m:t>𝑤</m:t>
                    </m:r>
                    <m:r>
                      <a:rPr lang="it-IT" sz="1100" b="0" i="1"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it-IT" sz="1100" b="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it-IT" sz="1100" b="0" i="1">
                            <a:latin typeface="Cambria Math" panose="02040503050406030204" pitchFamily="18" charset="0"/>
                          </a:rPr>
                          <m:t>1</m:t>
                        </m:r>
                      </m:num>
                      <m:den>
                        <m:r>
                          <a:rPr lang="it-IT" sz="1100" b="0" i="1">
                            <a:latin typeface="Cambria Math" panose="02040503050406030204" pitchFamily="18" charset="0"/>
                          </a:rPr>
                          <m:t>48</m:t>
                        </m:r>
                      </m:den>
                    </m:f>
                    <m:r>
                      <a:rPr lang="it-IT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∙</m:t>
                    </m:r>
                    <m:f>
                      <m:fPr>
                        <m:ctrlPr>
                          <a:rPr lang="it-IT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it-IT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𝐹</m:t>
                        </m:r>
                        <m:sSup>
                          <m:sSupPr>
                            <m:ctrlPr>
                              <a:rPr lang="it-IT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</m:ctrlPr>
                          </m:sSupPr>
                          <m:e>
                            <m:r>
                              <a:rPr lang="it-IT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𝐿</m:t>
                            </m:r>
                          </m:e>
                          <m:sup>
                            <m:r>
                              <a:rPr lang="it-IT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3</m:t>
                            </m:r>
                          </m:sup>
                        </m:sSup>
                      </m:num>
                      <m:den>
                        <m:r>
                          <a:rPr lang="it-IT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𝐷</m:t>
                        </m:r>
                      </m:den>
                    </m:f>
                    <m:r>
                      <a:rPr lang="it-IT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+</m:t>
                    </m:r>
                    <m:f>
                      <m:fPr>
                        <m:ctrlPr>
                          <a:rPr lang="it-IT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it-IT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1</m:t>
                        </m:r>
                      </m:num>
                      <m:den>
                        <m:r>
                          <a:rPr lang="it-IT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4</m:t>
                        </m:r>
                      </m:den>
                    </m:f>
                    <m:r>
                      <a:rPr lang="it-IT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∙</m:t>
                    </m:r>
                    <m:f>
                      <m:fPr>
                        <m:ctrlPr>
                          <a:rPr lang="it-IT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it-IT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𝐹𝐿</m:t>
                        </m:r>
                      </m:num>
                      <m:den>
                        <m:r>
                          <a:rPr lang="it-IT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𝐴𝐺</m:t>
                        </m:r>
                      </m:den>
                    </m:f>
                  </m:oMath>
                </m:oMathPara>
              </a14:m>
              <a:endParaRPr lang="it-IT" sz="1100"/>
            </a:p>
          </xdr:txBody>
        </xdr:sp>
      </mc:Choice>
      <mc:Fallback xmlns="">
        <xdr:sp macro="" textlink="">
          <xdr:nvSpPr>
            <xdr:cNvPr id="20" name="CasellaDiTesto 19">
              <a:extLst>
                <a:ext uri="{FF2B5EF4-FFF2-40B4-BE49-F238E27FC236}">
                  <a16:creationId xmlns:a16="http://schemas.microsoft.com/office/drawing/2014/main" id="{2750B2E7-BACC-406B-9AA5-84104F24F885}"/>
                </a:ext>
              </a:extLst>
            </xdr:cNvPr>
            <xdr:cNvSpPr txBox="1"/>
          </xdr:nvSpPr>
          <xdr:spPr>
            <a:xfrm>
              <a:off x="6572250" y="33637537"/>
              <a:ext cx="1339790" cy="339837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it-IT" sz="1100" b="0" i="0">
                  <a:latin typeface="Cambria Math" panose="02040503050406030204" pitchFamily="18" charset="0"/>
                </a:rPr>
                <a:t>𝑤=1/48</a:t>
              </a:r>
              <a:r>
                <a:rPr lang="it-IT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∙(𝐹𝐿^3)/𝐷+1/4∙𝐹𝐿/𝐴𝐺</a:t>
              </a:r>
              <a:endParaRPr lang="it-IT" sz="1100"/>
            </a:p>
          </xdr:txBody>
        </xdr:sp>
      </mc:Fallback>
    </mc:AlternateContent>
    <xdr:clientData/>
  </xdr:oneCellAnchor>
  <xdr:oneCellAnchor>
    <xdr:from>
      <xdr:col>9</xdr:col>
      <xdr:colOff>542925</xdr:colOff>
      <xdr:row>209</xdr:row>
      <xdr:rowOff>176212</xdr:rowOff>
    </xdr:from>
    <xdr:ext cx="1339790" cy="33983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1" name="CasellaDiTesto 20">
              <a:extLst>
                <a:ext uri="{FF2B5EF4-FFF2-40B4-BE49-F238E27FC236}">
                  <a16:creationId xmlns:a16="http://schemas.microsoft.com/office/drawing/2014/main" id="{19C778E0-53A9-4734-8B65-44CACEAB9327}"/>
                </a:ext>
              </a:extLst>
            </xdr:cNvPr>
            <xdr:cNvSpPr txBox="1"/>
          </xdr:nvSpPr>
          <xdr:spPr>
            <a:xfrm>
              <a:off x="6572250" y="41486137"/>
              <a:ext cx="1339790" cy="339837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it-IT" sz="1100" b="0" i="1">
                        <a:latin typeface="Cambria Math" panose="02040503050406030204" pitchFamily="18" charset="0"/>
                      </a:rPr>
                      <m:t>𝑤</m:t>
                    </m:r>
                    <m:r>
                      <a:rPr lang="it-IT" sz="1100" b="0" i="1"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it-IT" sz="1100" b="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it-IT" sz="1100" b="0" i="1">
                            <a:latin typeface="Cambria Math" panose="02040503050406030204" pitchFamily="18" charset="0"/>
                          </a:rPr>
                          <m:t>1</m:t>
                        </m:r>
                      </m:num>
                      <m:den>
                        <m:r>
                          <a:rPr lang="it-IT" sz="1100" b="0" i="1">
                            <a:latin typeface="Cambria Math" panose="02040503050406030204" pitchFamily="18" charset="0"/>
                          </a:rPr>
                          <m:t>48</m:t>
                        </m:r>
                      </m:den>
                    </m:f>
                    <m:r>
                      <a:rPr lang="it-IT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∙</m:t>
                    </m:r>
                    <m:f>
                      <m:fPr>
                        <m:ctrlPr>
                          <a:rPr lang="it-IT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it-IT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𝐹</m:t>
                        </m:r>
                        <m:sSup>
                          <m:sSupPr>
                            <m:ctrlPr>
                              <a:rPr lang="it-IT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</m:ctrlPr>
                          </m:sSupPr>
                          <m:e>
                            <m:r>
                              <a:rPr lang="it-IT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𝐿</m:t>
                            </m:r>
                          </m:e>
                          <m:sup>
                            <m:r>
                              <a:rPr lang="it-IT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3</m:t>
                            </m:r>
                          </m:sup>
                        </m:sSup>
                      </m:num>
                      <m:den>
                        <m:r>
                          <a:rPr lang="it-IT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𝐷</m:t>
                        </m:r>
                      </m:den>
                    </m:f>
                    <m:r>
                      <a:rPr lang="it-IT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+</m:t>
                    </m:r>
                    <m:f>
                      <m:fPr>
                        <m:ctrlPr>
                          <a:rPr lang="it-IT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it-IT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1</m:t>
                        </m:r>
                      </m:num>
                      <m:den>
                        <m:r>
                          <a:rPr lang="it-IT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4</m:t>
                        </m:r>
                      </m:den>
                    </m:f>
                    <m:r>
                      <a:rPr lang="it-IT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∙</m:t>
                    </m:r>
                    <m:f>
                      <m:fPr>
                        <m:ctrlPr>
                          <a:rPr lang="it-IT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it-IT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𝐹𝐿</m:t>
                        </m:r>
                      </m:num>
                      <m:den>
                        <m:r>
                          <a:rPr lang="it-IT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𝐴𝐺</m:t>
                        </m:r>
                      </m:den>
                    </m:f>
                  </m:oMath>
                </m:oMathPara>
              </a14:m>
              <a:endParaRPr lang="it-IT" sz="1100"/>
            </a:p>
          </xdr:txBody>
        </xdr:sp>
      </mc:Choice>
      <mc:Fallback xmlns="">
        <xdr:sp macro="" textlink="">
          <xdr:nvSpPr>
            <xdr:cNvPr id="21" name="CasellaDiTesto 20">
              <a:extLst>
                <a:ext uri="{FF2B5EF4-FFF2-40B4-BE49-F238E27FC236}">
                  <a16:creationId xmlns:a16="http://schemas.microsoft.com/office/drawing/2014/main" id="{19C778E0-53A9-4734-8B65-44CACEAB9327}"/>
                </a:ext>
              </a:extLst>
            </xdr:cNvPr>
            <xdr:cNvSpPr txBox="1"/>
          </xdr:nvSpPr>
          <xdr:spPr>
            <a:xfrm>
              <a:off x="6572250" y="41486137"/>
              <a:ext cx="1339790" cy="339837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it-IT" sz="1100" b="0" i="0">
                  <a:latin typeface="Cambria Math" panose="02040503050406030204" pitchFamily="18" charset="0"/>
                </a:rPr>
                <a:t>𝑤=1/48</a:t>
              </a:r>
              <a:r>
                <a:rPr lang="it-IT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∙(𝐹𝐿^3)/𝐷+1/4∙𝐹𝐿/𝐴𝐺</a:t>
              </a:r>
              <a:endParaRPr lang="it-IT" sz="1100"/>
            </a:p>
          </xdr:txBody>
        </xdr:sp>
      </mc:Fallback>
    </mc:AlternateContent>
    <xdr:clientData/>
  </xdr:oneCellAnchor>
  <xdr:oneCellAnchor>
    <xdr:from>
      <xdr:col>9</xdr:col>
      <xdr:colOff>542925</xdr:colOff>
      <xdr:row>250</xdr:row>
      <xdr:rowOff>176212</xdr:rowOff>
    </xdr:from>
    <xdr:ext cx="1339790" cy="33983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2" name="CasellaDiTesto 21">
              <a:extLst>
                <a:ext uri="{FF2B5EF4-FFF2-40B4-BE49-F238E27FC236}">
                  <a16:creationId xmlns:a16="http://schemas.microsoft.com/office/drawing/2014/main" id="{528423C2-BBA3-4A53-92FC-101B382F8597}"/>
                </a:ext>
              </a:extLst>
            </xdr:cNvPr>
            <xdr:cNvSpPr txBox="1"/>
          </xdr:nvSpPr>
          <xdr:spPr>
            <a:xfrm>
              <a:off x="6572250" y="49334737"/>
              <a:ext cx="1339790" cy="339837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it-IT" sz="1100" b="0" i="1">
                        <a:latin typeface="Cambria Math" panose="02040503050406030204" pitchFamily="18" charset="0"/>
                      </a:rPr>
                      <m:t>𝑤</m:t>
                    </m:r>
                    <m:r>
                      <a:rPr lang="it-IT" sz="1100" b="0" i="1"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it-IT" sz="1100" b="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it-IT" sz="1100" b="0" i="1">
                            <a:latin typeface="Cambria Math" panose="02040503050406030204" pitchFamily="18" charset="0"/>
                          </a:rPr>
                          <m:t>1</m:t>
                        </m:r>
                      </m:num>
                      <m:den>
                        <m:r>
                          <a:rPr lang="it-IT" sz="1100" b="0" i="1">
                            <a:latin typeface="Cambria Math" panose="02040503050406030204" pitchFamily="18" charset="0"/>
                          </a:rPr>
                          <m:t>48</m:t>
                        </m:r>
                      </m:den>
                    </m:f>
                    <m:r>
                      <a:rPr lang="it-IT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∙</m:t>
                    </m:r>
                    <m:f>
                      <m:fPr>
                        <m:ctrlPr>
                          <a:rPr lang="it-IT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it-IT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𝐹</m:t>
                        </m:r>
                        <m:sSup>
                          <m:sSupPr>
                            <m:ctrlPr>
                              <a:rPr lang="it-IT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</m:ctrlPr>
                          </m:sSupPr>
                          <m:e>
                            <m:r>
                              <a:rPr lang="it-IT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𝐿</m:t>
                            </m:r>
                          </m:e>
                          <m:sup>
                            <m:r>
                              <a:rPr lang="it-IT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3</m:t>
                            </m:r>
                          </m:sup>
                        </m:sSup>
                      </m:num>
                      <m:den>
                        <m:r>
                          <a:rPr lang="it-IT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𝐷</m:t>
                        </m:r>
                      </m:den>
                    </m:f>
                    <m:r>
                      <a:rPr lang="it-IT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+</m:t>
                    </m:r>
                    <m:f>
                      <m:fPr>
                        <m:ctrlPr>
                          <a:rPr lang="it-IT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it-IT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1</m:t>
                        </m:r>
                      </m:num>
                      <m:den>
                        <m:r>
                          <a:rPr lang="it-IT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4</m:t>
                        </m:r>
                      </m:den>
                    </m:f>
                    <m:r>
                      <a:rPr lang="it-IT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∙</m:t>
                    </m:r>
                    <m:f>
                      <m:fPr>
                        <m:ctrlPr>
                          <a:rPr lang="it-IT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it-IT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𝐹𝐿</m:t>
                        </m:r>
                      </m:num>
                      <m:den>
                        <m:r>
                          <a:rPr lang="it-IT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𝐴𝐺</m:t>
                        </m:r>
                      </m:den>
                    </m:f>
                  </m:oMath>
                </m:oMathPara>
              </a14:m>
              <a:endParaRPr lang="it-IT" sz="1100"/>
            </a:p>
          </xdr:txBody>
        </xdr:sp>
      </mc:Choice>
      <mc:Fallback xmlns="">
        <xdr:sp macro="" textlink="">
          <xdr:nvSpPr>
            <xdr:cNvPr id="22" name="CasellaDiTesto 21">
              <a:extLst>
                <a:ext uri="{FF2B5EF4-FFF2-40B4-BE49-F238E27FC236}">
                  <a16:creationId xmlns:a16="http://schemas.microsoft.com/office/drawing/2014/main" id="{528423C2-BBA3-4A53-92FC-101B382F8597}"/>
                </a:ext>
              </a:extLst>
            </xdr:cNvPr>
            <xdr:cNvSpPr txBox="1"/>
          </xdr:nvSpPr>
          <xdr:spPr>
            <a:xfrm>
              <a:off x="6572250" y="49334737"/>
              <a:ext cx="1339790" cy="339837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it-IT" sz="1100" b="0" i="0">
                  <a:latin typeface="Cambria Math" panose="02040503050406030204" pitchFamily="18" charset="0"/>
                </a:rPr>
                <a:t>𝑤=1/48</a:t>
              </a:r>
              <a:r>
                <a:rPr lang="it-IT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∙(𝐹𝐿^3)/𝐷+1/4∙𝐹𝐿/𝐴𝐺</a:t>
              </a:r>
              <a:endParaRPr lang="it-IT" sz="1100"/>
            </a:p>
          </xdr:txBody>
        </xdr:sp>
      </mc:Fallback>
    </mc:AlternateContent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85725</xdr:colOff>
      <xdr:row>4</xdr:row>
      <xdr:rowOff>138112</xdr:rowOff>
    </xdr:from>
    <xdr:ext cx="770724" cy="403828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0" name="CasellaDiTesto 19">
              <a:extLst>
                <a:ext uri="{FF2B5EF4-FFF2-40B4-BE49-F238E27FC236}">
                  <a16:creationId xmlns:a16="http://schemas.microsoft.com/office/drawing/2014/main" id="{DD139583-61D1-4DFC-8F2C-CF1B684D868F}"/>
                </a:ext>
              </a:extLst>
            </xdr:cNvPr>
            <xdr:cNvSpPr txBox="1"/>
          </xdr:nvSpPr>
          <xdr:spPr>
            <a:xfrm>
              <a:off x="800100" y="804862"/>
              <a:ext cx="770724" cy="403828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f>
                      <m:fPr>
                        <m:ctrlPr>
                          <a:rPr lang="it-IT" sz="140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sSub>
                          <m:sSubPr>
                            <m:ctrlPr>
                              <a:rPr lang="it-IT" sz="1400" i="1"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it-IT" sz="1400" b="0" i="1">
                                <a:latin typeface="Cambria Math" panose="02040503050406030204" pitchFamily="18" charset="0"/>
                              </a:rPr>
                              <m:t>𝑤</m:t>
                            </m:r>
                          </m:e>
                          <m:sub>
                            <m:r>
                              <a:rPr lang="it-IT" sz="1400" b="0" i="1">
                                <a:latin typeface="Cambria Math" panose="02040503050406030204" pitchFamily="18" charset="0"/>
                              </a:rPr>
                              <m:t>𝑖</m:t>
                            </m:r>
                          </m:sub>
                        </m:sSub>
                      </m:num>
                      <m:den>
                        <m:sSub>
                          <m:sSubPr>
                            <m:ctrlPr>
                              <a:rPr lang="it-IT" sz="1400" i="1"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it-IT" sz="1400" b="0" i="1">
                                <a:latin typeface="Cambria Math" panose="02040503050406030204" pitchFamily="18" charset="0"/>
                              </a:rPr>
                              <m:t>𝑤</m:t>
                            </m:r>
                          </m:e>
                          <m:sub>
                            <m:r>
                              <a:rPr lang="it-IT" sz="1400" b="0" i="1">
                                <a:latin typeface="Cambria Math" panose="02040503050406030204" pitchFamily="18" charset="0"/>
                              </a:rPr>
                              <m:t>𝑎𝑛𝑎𝑙𝑖𝑡𝑖𝑐𝑎</m:t>
                            </m:r>
                          </m:sub>
                        </m:sSub>
                      </m:den>
                    </m:f>
                  </m:oMath>
                </m:oMathPara>
              </a14:m>
              <a:endParaRPr lang="it-IT" sz="1400"/>
            </a:p>
          </xdr:txBody>
        </xdr:sp>
      </mc:Choice>
      <mc:Fallback xmlns="">
        <xdr:sp macro="" textlink="">
          <xdr:nvSpPr>
            <xdr:cNvPr id="20" name="CasellaDiTesto 19">
              <a:extLst>
                <a:ext uri="{FF2B5EF4-FFF2-40B4-BE49-F238E27FC236}">
                  <a16:creationId xmlns:a16="http://schemas.microsoft.com/office/drawing/2014/main" id="{DD139583-61D1-4DFC-8F2C-CF1B684D868F}"/>
                </a:ext>
              </a:extLst>
            </xdr:cNvPr>
            <xdr:cNvSpPr txBox="1"/>
          </xdr:nvSpPr>
          <xdr:spPr>
            <a:xfrm>
              <a:off x="800100" y="804862"/>
              <a:ext cx="770724" cy="403828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it-IT" sz="1400" b="0" i="0">
                  <a:latin typeface="Cambria Math" panose="02040503050406030204" pitchFamily="18" charset="0"/>
                </a:rPr>
                <a:t>𝑤_𝑖/𝑤_𝑎𝑛𝑎𝑙𝑖𝑡𝑖𝑐𝑎 </a:t>
              </a:r>
              <a:endParaRPr lang="it-IT" sz="1400"/>
            </a:p>
          </xdr:txBody>
        </xdr:sp>
      </mc:Fallback>
    </mc:AlternateContent>
    <xdr:clientData/>
  </xdr:oneCellAnchor>
  <xdr:twoCellAnchor>
    <xdr:from>
      <xdr:col>10</xdr:col>
      <xdr:colOff>248771</xdr:colOff>
      <xdr:row>16</xdr:row>
      <xdr:rowOff>33618</xdr:rowOff>
    </xdr:from>
    <xdr:to>
      <xdr:col>17</xdr:col>
      <xdr:colOff>344021</xdr:colOff>
      <xdr:row>32</xdr:row>
      <xdr:rowOff>109818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36645ED5-B28E-4CA4-9D6D-0B58322D9D0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17</xdr:col>
      <xdr:colOff>401731</xdr:colOff>
      <xdr:row>15</xdr:row>
      <xdr:rowOff>186017</xdr:rowOff>
    </xdr:from>
    <xdr:to>
      <xdr:col>25</xdr:col>
      <xdr:colOff>115981</xdr:colOff>
      <xdr:row>32</xdr:row>
      <xdr:rowOff>62752</xdr:rowOff>
    </xdr:to>
    <xdr:graphicFrame macro="">
      <xdr:nvGraphicFramePr>
        <xdr:cNvPr id="15" name="Grafico 14">
          <a:extLst>
            <a:ext uri="{FF2B5EF4-FFF2-40B4-BE49-F238E27FC236}">
              <a16:creationId xmlns:a16="http://schemas.microsoft.com/office/drawing/2014/main" id="{E037FAEF-79FF-4BE0-A0CB-0EBA8C1E1BC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10</xdr:col>
      <xdr:colOff>208430</xdr:colOff>
      <xdr:row>33</xdr:row>
      <xdr:rowOff>68356</xdr:rowOff>
    </xdr:from>
    <xdr:to>
      <xdr:col>17</xdr:col>
      <xdr:colOff>303680</xdr:colOff>
      <xdr:row>49</xdr:row>
      <xdr:rowOff>43703</xdr:rowOff>
    </xdr:to>
    <xdr:graphicFrame macro="">
      <xdr:nvGraphicFramePr>
        <xdr:cNvPr id="16" name="Grafico 15">
          <a:extLst>
            <a:ext uri="{FF2B5EF4-FFF2-40B4-BE49-F238E27FC236}">
              <a16:creationId xmlns:a16="http://schemas.microsoft.com/office/drawing/2014/main" id="{444D7816-7A20-44D6-9331-C7D52C115B8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17</xdr:col>
      <xdr:colOff>547968</xdr:colOff>
      <xdr:row>33</xdr:row>
      <xdr:rowOff>48186</xdr:rowOff>
    </xdr:from>
    <xdr:to>
      <xdr:col>25</xdr:col>
      <xdr:colOff>262218</xdr:colOff>
      <xdr:row>49</xdr:row>
      <xdr:rowOff>23533</xdr:rowOff>
    </xdr:to>
    <xdr:graphicFrame macro="">
      <xdr:nvGraphicFramePr>
        <xdr:cNvPr id="17" name="Grafico 16">
          <a:extLst>
            <a:ext uri="{FF2B5EF4-FFF2-40B4-BE49-F238E27FC236}">
              <a16:creationId xmlns:a16="http://schemas.microsoft.com/office/drawing/2014/main" id="{C5DF48D6-DD69-4C5F-B219-683D6E0AB4E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10</xdr:col>
      <xdr:colOff>676274</xdr:colOff>
      <xdr:row>55</xdr:row>
      <xdr:rowOff>11206</xdr:rowOff>
    </xdr:from>
    <xdr:to>
      <xdr:col>18</xdr:col>
      <xdr:colOff>166406</xdr:colOff>
      <xdr:row>70</xdr:row>
      <xdr:rowOff>177053</xdr:rowOff>
    </xdr:to>
    <xdr:graphicFrame macro="">
      <xdr:nvGraphicFramePr>
        <xdr:cNvPr id="18" name="Grafico 17">
          <a:extLst>
            <a:ext uri="{FF2B5EF4-FFF2-40B4-BE49-F238E27FC236}">
              <a16:creationId xmlns:a16="http://schemas.microsoft.com/office/drawing/2014/main" id="{0FD3C155-1EF1-455D-8BF0-3106C64AD69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18</xdr:col>
      <xdr:colOff>313764</xdr:colOff>
      <xdr:row>54</xdr:row>
      <xdr:rowOff>185178</xdr:rowOff>
    </xdr:from>
    <xdr:to>
      <xdr:col>26</xdr:col>
      <xdr:colOff>28014</xdr:colOff>
      <xdr:row>70</xdr:row>
      <xdr:rowOff>151560</xdr:rowOff>
    </xdr:to>
    <xdr:graphicFrame macro="">
      <xdr:nvGraphicFramePr>
        <xdr:cNvPr id="19" name="Grafico 18">
          <a:extLst>
            <a:ext uri="{FF2B5EF4-FFF2-40B4-BE49-F238E27FC236}">
              <a16:creationId xmlns:a16="http://schemas.microsoft.com/office/drawing/2014/main" id="{27936220-7593-418B-8A69-B43D2B61CE4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10</xdr:col>
      <xdr:colOff>691963</xdr:colOff>
      <xdr:row>72</xdr:row>
      <xdr:rowOff>11487</xdr:rowOff>
    </xdr:from>
    <xdr:to>
      <xdr:col>18</xdr:col>
      <xdr:colOff>182095</xdr:colOff>
      <xdr:row>88</xdr:row>
      <xdr:rowOff>87687</xdr:rowOff>
    </xdr:to>
    <xdr:graphicFrame macro="">
      <xdr:nvGraphicFramePr>
        <xdr:cNvPr id="21" name="Grafico 20">
          <a:extLst>
            <a:ext uri="{FF2B5EF4-FFF2-40B4-BE49-F238E27FC236}">
              <a16:creationId xmlns:a16="http://schemas.microsoft.com/office/drawing/2014/main" id="{CFB6077B-8B31-4D41-99AE-360F2A062F5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18</xdr:col>
      <xdr:colOff>314324</xdr:colOff>
      <xdr:row>72</xdr:row>
      <xdr:rowOff>2521</xdr:rowOff>
    </xdr:from>
    <xdr:to>
      <xdr:col>26</xdr:col>
      <xdr:colOff>28574</xdr:colOff>
      <xdr:row>88</xdr:row>
      <xdr:rowOff>78721</xdr:rowOff>
    </xdr:to>
    <xdr:graphicFrame macro="">
      <xdr:nvGraphicFramePr>
        <xdr:cNvPr id="22" name="Grafico 21">
          <a:extLst>
            <a:ext uri="{FF2B5EF4-FFF2-40B4-BE49-F238E27FC236}">
              <a16:creationId xmlns:a16="http://schemas.microsoft.com/office/drawing/2014/main" id="{23F70271-E010-4FB1-9D2D-C4393CD6BFD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10</xdr:col>
      <xdr:colOff>160803</xdr:colOff>
      <xdr:row>97</xdr:row>
      <xdr:rowOff>78441</xdr:rowOff>
    </xdr:from>
    <xdr:to>
      <xdr:col>17</xdr:col>
      <xdr:colOff>256053</xdr:colOff>
      <xdr:row>113</xdr:row>
      <xdr:rowOff>53788</xdr:rowOff>
    </xdr:to>
    <xdr:graphicFrame macro="">
      <xdr:nvGraphicFramePr>
        <xdr:cNvPr id="27" name="Grafico 26">
          <a:extLst>
            <a:ext uri="{FF2B5EF4-FFF2-40B4-BE49-F238E27FC236}">
              <a16:creationId xmlns:a16="http://schemas.microsoft.com/office/drawing/2014/main" id="{95BE6546-0FBB-4FC1-B78F-F1111DC1665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17</xdr:col>
      <xdr:colOff>369793</xdr:colOff>
      <xdr:row>97</xdr:row>
      <xdr:rowOff>84325</xdr:rowOff>
    </xdr:from>
    <xdr:to>
      <xdr:col>25</xdr:col>
      <xdr:colOff>84043</xdr:colOff>
      <xdr:row>113</xdr:row>
      <xdr:rowOff>50707</xdr:rowOff>
    </xdr:to>
    <xdr:graphicFrame macro="">
      <xdr:nvGraphicFramePr>
        <xdr:cNvPr id="28" name="Grafico 27">
          <a:extLst>
            <a:ext uri="{FF2B5EF4-FFF2-40B4-BE49-F238E27FC236}">
              <a16:creationId xmlns:a16="http://schemas.microsoft.com/office/drawing/2014/main" id="{B5368B30-338A-41BC-8EB1-67A4FDC536A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10</xdr:col>
      <xdr:colOff>187697</xdr:colOff>
      <xdr:row>113</xdr:row>
      <xdr:rowOff>179575</xdr:rowOff>
    </xdr:from>
    <xdr:to>
      <xdr:col>17</xdr:col>
      <xdr:colOff>282947</xdr:colOff>
      <xdr:row>130</xdr:row>
      <xdr:rowOff>65275</xdr:rowOff>
    </xdr:to>
    <xdr:graphicFrame macro="">
      <xdr:nvGraphicFramePr>
        <xdr:cNvPr id="29" name="Grafico 28">
          <a:extLst>
            <a:ext uri="{FF2B5EF4-FFF2-40B4-BE49-F238E27FC236}">
              <a16:creationId xmlns:a16="http://schemas.microsoft.com/office/drawing/2014/main" id="{C7E7DD2D-9365-4C59-9266-B685644491C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17</xdr:col>
      <xdr:colOff>582707</xdr:colOff>
      <xdr:row>114</xdr:row>
      <xdr:rowOff>44823</xdr:rowOff>
    </xdr:from>
    <xdr:to>
      <xdr:col>25</xdr:col>
      <xdr:colOff>296957</xdr:colOff>
      <xdr:row>130</xdr:row>
      <xdr:rowOff>121023</xdr:rowOff>
    </xdr:to>
    <xdr:graphicFrame macro="">
      <xdr:nvGraphicFramePr>
        <xdr:cNvPr id="31" name="Grafico 30">
          <a:extLst>
            <a:ext uri="{FF2B5EF4-FFF2-40B4-BE49-F238E27FC236}">
              <a16:creationId xmlns:a16="http://schemas.microsoft.com/office/drawing/2014/main" id="{5BB9D185-20C1-490B-999A-739A095F37C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1</xdr:col>
      <xdr:colOff>0</xdr:colOff>
      <xdr:row>146</xdr:row>
      <xdr:rowOff>0</xdr:rowOff>
    </xdr:from>
    <xdr:to>
      <xdr:col>7</xdr:col>
      <xdr:colOff>364191</xdr:colOff>
      <xdr:row>162</xdr:row>
      <xdr:rowOff>177053</xdr:rowOff>
    </xdr:to>
    <xdr:graphicFrame macro="">
      <xdr:nvGraphicFramePr>
        <xdr:cNvPr id="25" name="Grafico 24">
          <a:extLst>
            <a:ext uri="{FF2B5EF4-FFF2-40B4-BE49-F238E27FC236}">
              <a16:creationId xmlns:a16="http://schemas.microsoft.com/office/drawing/2014/main" id="{5122B8A6-2EC2-41C8-8A47-70942D0AF57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8</xdr:col>
      <xdr:colOff>0</xdr:colOff>
      <xdr:row>146</xdr:row>
      <xdr:rowOff>0</xdr:rowOff>
    </xdr:from>
    <xdr:to>
      <xdr:col>14</xdr:col>
      <xdr:colOff>521073</xdr:colOff>
      <xdr:row>162</xdr:row>
      <xdr:rowOff>177053</xdr:rowOff>
    </xdr:to>
    <xdr:graphicFrame macro="">
      <xdr:nvGraphicFramePr>
        <xdr:cNvPr id="26" name="Grafico 25">
          <a:extLst>
            <a:ext uri="{FF2B5EF4-FFF2-40B4-BE49-F238E27FC236}">
              <a16:creationId xmlns:a16="http://schemas.microsoft.com/office/drawing/2014/main" id="{52A6DC4B-E1A4-42AA-9B65-560D931713A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15</xdr:col>
      <xdr:colOff>0</xdr:colOff>
      <xdr:row>146</xdr:row>
      <xdr:rowOff>0</xdr:rowOff>
    </xdr:from>
    <xdr:to>
      <xdr:col>22</xdr:col>
      <xdr:colOff>319368</xdr:colOff>
      <xdr:row>162</xdr:row>
      <xdr:rowOff>177053</xdr:rowOff>
    </xdr:to>
    <xdr:graphicFrame macro="">
      <xdr:nvGraphicFramePr>
        <xdr:cNvPr id="30" name="Grafico 29">
          <a:extLst>
            <a:ext uri="{FF2B5EF4-FFF2-40B4-BE49-F238E27FC236}">
              <a16:creationId xmlns:a16="http://schemas.microsoft.com/office/drawing/2014/main" id="{358F2BFF-66A3-40AD-8988-F4E9059AF73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1</xdr:col>
      <xdr:colOff>0</xdr:colOff>
      <xdr:row>165</xdr:row>
      <xdr:rowOff>0</xdr:rowOff>
    </xdr:from>
    <xdr:to>
      <xdr:col>7</xdr:col>
      <xdr:colOff>364191</xdr:colOff>
      <xdr:row>181</xdr:row>
      <xdr:rowOff>168088</xdr:rowOff>
    </xdr:to>
    <xdr:graphicFrame macro="">
      <xdr:nvGraphicFramePr>
        <xdr:cNvPr id="32" name="Grafico 31">
          <a:extLst>
            <a:ext uri="{FF2B5EF4-FFF2-40B4-BE49-F238E27FC236}">
              <a16:creationId xmlns:a16="http://schemas.microsoft.com/office/drawing/2014/main" id="{4AD3CB36-81DD-441C-9EC7-5DE0629190C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8</xdr:col>
      <xdr:colOff>0</xdr:colOff>
      <xdr:row>165</xdr:row>
      <xdr:rowOff>0</xdr:rowOff>
    </xdr:from>
    <xdr:to>
      <xdr:col>14</xdr:col>
      <xdr:colOff>521073</xdr:colOff>
      <xdr:row>181</xdr:row>
      <xdr:rowOff>168088</xdr:rowOff>
    </xdr:to>
    <xdr:graphicFrame macro="">
      <xdr:nvGraphicFramePr>
        <xdr:cNvPr id="33" name="Grafico 32">
          <a:extLst>
            <a:ext uri="{FF2B5EF4-FFF2-40B4-BE49-F238E27FC236}">
              <a16:creationId xmlns:a16="http://schemas.microsoft.com/office/drawing/2014/main" id="{48B42279-7178-4B9F-BC70-D1B4DF2CD8B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15</xdr:col>
      <xdr:colOff>0</xdr:colOff>
      <xdr:row>165</xdr:row>
      <xdr:rowOff>0</xdr:rowOff>
    </xdr:from>
    <xdr:to>
      <xdr:col>22</xdr:col>
      <xdr:colOff>319368</xdr:colOff>
      <xdr:row>181</xdr:row>
      <xdr:rowOff>168088</xdr:rowOff>
    </xdr:to>
    <xdr:graphicFrame macro="">
      <xdr:nvGraphicFramePr>
        <xdr:cNvPr id="34" name="Grafico 33">
          <a:extLst>
            <a:ext uri="{FF2B5EF4-FFF2-40B4-BE49-F238E27FC236}">
              <a16:creationId xmlns:a16="http://schemas.microsoft.com/office/drawing/2014/main" id="{4C55E8C3-74DE-45F9-9065-B5CA760B264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8</xdr:col>
      <xdr:colOff>0</xdr:colOff>
      <xdr:row>184</xdr:row>
      <xdr:rowOff>0</xdr:rowOff>
    </xdr:from>
    <xdr:to>
      <xdr:col>14</xdr:col>
      <xdr:colOff>521073</xdr:colOff>
      <xdr:row>200</xdr:row>
      <xdr:rowOff>177053</xdr:rowOff>
    </xdr:to>
    <xdr:graphicFrame macro="">
      <xdr:nvGraphicFramePr>
        <xdr:cNvPr id="36" name="Grafico 35">
          <a:extLst>
            <a:ext uri="{FF2B5EF4-FFF2-40B4-BE49-F238E27FC236}">
              <a16:creationId xmlns:a16="http://schemas.microsoft.com/office/drawing/2014/main" id="{622F5BE9-5F8B-4715-9345-3972BFBD959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1</xdr:col>
      <xdr:colOff>0</xdr:colOff>
      <xdr:row>184</xdr:row>
      <xdr:rowOff>0</xdr:rowOff>
    </xdr:from>
    <xdr:to>
      <xdr:col>7</xdr:col>
      <xdr:colOff>364191</xdr:colOff>
      <xdr:row>200</xdr:row>
      <xdr:rowOff>177053</xdr:rowOff>
    </xdr:to>
    <xdr:graphicFrame macro="">
      <xdr:nvGraphicFramePr>
        <xdr:cNvPr id="37" name="Grafico 36">
          <a:extLst>
            <a:ext uri="{FF2B5EF4-FFF2-40B4-BE49-F238E27FC236}">
              <a16:creationId xmlns:a16="http://schemas.microsoft.com/office/drawing/2014/main" id="{BB751EC1-8245-4FD5-BC52-ACF62287AB9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  <xdr:twoCellAnchor>
    <xdr:from>
      <xdr:col>15</xdr:col>
      <xdr:colOff>0</xdr:colOff>
      <xdr:row>184</xdr:row>
      <xdr:rowOff>0</xdr:rowOff>
    </xdr:from>
    <xdr:to>
      <xdr:col>22</xdr:col>
      <xdr:colOff>319368</xdr:colOff>
      <xdr:row>200</xdr:row>
      <xdr:rowOff>177053</xdr:rowOff>
    </xdr:to>
    <xdr:graphicFrame macro="">
      <xdr:nvGraphicFramePr>
        <xdr:cNvPr id="38" name="Grafico 37">
          <a:extLst>
            <a:ext uri="{FF2B5EF4-FFF2-40B4-BE49-F238E27FC236}">
              <a16:creationId xmlns:a16="http://schemas.microsoft.com/office/drawing/2014/main" id="{E9D3C64E-5E6B-4D75-8AE6-1F4858CC785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"/>
        </a:graphicData>
      </a:graphic>
    </xdr:graphicFrame>
    <xdr:clientData/>
  </xdr:twoCellAnchor>
  <xdr:twoCellAnchor>
    <xdr:from>
      <xdr:col>1</xdr:col>
      <xdr:colOff>0</xdr:colOff>
      <xdr:row>203</xdr:row>
      <xdr:rowOff>0</xdr:rowOff>
    </xdr:from>
    <xdr:to>
      <xdr:col>7</xdr:col>
      <xdr:colOff>364191</xdr:colOff>
      <xdr:row>219</xdr:row>
      <xdr:rowOff>177053</xdr:rowOff>
    </xdr:to>
    <xdr:graphicFrame macro="">
      <xdr:nvGraphicFramePr>
        <xdr:cNvPr id="39" name="Grafico 38">
          <a:extLst>
            <a:ext uri="{FF2B5EF4-FFF2-40B4-BE49-F238E27FC236}">
              <a16:creationId xmlns:a16="http://schemas.microsoft.com/office/drawing/2014/main" id="{72422B91-FBB9-4C75-A74A-C709497C076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"/>
        </a:graphicData>
      </a:graphic>
    </xdr:graphicFrame>
    <xdr:clientData/>
  </xdr:twoCellAnchor>
  <xdr:twoCellAnchor>
    <xdr:from>
      <xdr:col>8</xdr:col>
      <xdr:colOff>0</xdr:colOff>
      <xdr:row>203</xdr:row>
      <xdr:rowOff>0</xdr:rowOff>
    </xdr:from>
    <xdr:to>
      <xdr:col>14</xdr:col>
      <xdr:colOff>521073</xdr:colOff>
      <xdr:row>219</xdr:row>
      <xdr:rowOff>177053</xdr:rowOff>
    </xdr:to>
    <xdr:graphicFrame macro="">
      <xdr:nvGraphicFramePr>
        <xdr:cNvPr id="40" name="Grafico 39">
          <a:extLst>
            <a:ext uri="{FF2B5EF4-FFF2-40B4-BE49-F238E27FC236}">
              <a16:creationId xmlns:a16="http://schemas.microsoft.com/office/drawing/2014/main" id="{01B17BEC-944F-4B73-A9B7-753183598D5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3"/>
        </a:graphicData>
      </a:graphic>
    </xdr:graphicFrame>
    <xdr:clientData/>
  </xdr:twoCellAnchor>
  <xdr:twoCellAnchor>
    <xdr:from>
      <xdr:col>15</xdr:col>
      <xdr:colOff>0</xdr:colOff>
      <xdr:row>203</xdr:row>
      <xdr:rowOff>0</xdr:rowOff>
    </xdr:from>
    <xdr:to>
      <xdr:col>22</xdr:col>
      <xdr:colOff>319368</xdr:colOff>
      <xdr:row>219</xdr:row>
      <xdr:rowOff>177053</xdr:rowOff>
    </xdr:to>
    <xdr:graphicFrame macro="">
      <xdr:nvGraphicFramePr>
        <xdr:cNvPr id="41" name="Grafico 40">
          <a:extLst>
            <a:ext uri="{FF2B5EF4-FFF2-40B4-BE49-F238E27FC236}">
              <a16:creationId xmlns:a16="http://schemas.microsoft.com/office/drawing/2014/main" id="{A204C665-57DC-4842-AEAB-3CE28ADA952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4"/>
        </a:graphicData>
      </a:graphic>
    </xdr:graphicFrame>
    <xdr:clientData/>
  </xdr:twoCellAnchor>
  <xdr:twoCellAnchor>
    <xdr:from>
      <xdr:col>10</xdr:col>
      <xdr:colOff>651941</xdr:colOff>
      <xdr:row>92</xdr:row>
      <xdr:rowOff>32976</xdr:rowOff>
    </xdr:from>
    <xdr:to>
      <xdr:col>15</xdr:col>
      <xdr:colOff>433039</xdr:colOff>
      <xdr:row>106</xdr:row>
      <xdr:rowOff>145122</xdr:rowOff>
    </xdr:to>
    <xdr:graphicFrame macro="">
      <xdr:nvGraphicFramePr>
        <xdr:cNvPr id="35" name="Grafico 34">
          <a:extLst>
            <a:ext uri="{FF2B5EF4-FFF2-40B4-BE49-F238E27FC236}">
              <a16:creationId xmlns:a16="http://schemas.microsoft.com/office/drawing/2014/main" id="{64798412-31CF-4747-B4BA-095F4A1DAD6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5"/>
        </a:graphicData>
      </a:graphic>
    </xdr:graphicFrame>
    <xdr:clientData/>
  </xdr:twoCellAnchor>
  <xdr:twoCellAnchor>
    <xdr:from>
      <xdr:col>13</xdr:col>
      <xdr:colOff>140154</xdr:colOff>
      <xdr:row>95</xdr:row>
      <xdr:rowOff>53068</xdr:rowOff>
    </xdr:from>
    <xdr:to>
      <xdr:col>18</xdr:col>
      <xdr:colOff>115755</xdr:colOff>
      <xdr:row>109</xdr:row>
      <xdr:rowOff>170657</xdr:rowOff>
    </xdr:to>
    <xdr:graphicFrame macro="">
      <xdr:nvGraphicFramePr>
        <xdr:cNvPr id="42" name="Grafico 41">
          <a:extLst>
            <a:ext uri="{FF2B5EF4-FFF2-40B4-BE49-F238E27FC236}">
              <a16:creationId xmlns:a16="http://schemas.microsoft.com/office/drawing/2014/main" id="{73D20957-CA5B-4218-9ED2-DD316F3B3AF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6"/>
        </a:graphicData>
      </a:graphic>
    </xdr:graphicFrame>
    <xdr:clientData/>
  </xdr:twoCellAnchor>
  <xdr:twoCellAnchor>
    <xdr:from>
      <xdr:col>18</xdr:col>
      <xdr:colOff>586468</xdr:colOff>
      <xdr:row>94</xdr:row>
      <xdr:rowOff>164646</xdr:rowOff>
    </xdr:from>
    <xdr:to>
      <xdr:col>23</xdr:col>
      <xdr:colOff>548461</xdr:colOff>
      <xdr:row>109</xdr:row>
      <xdr:rowOff>86293</xdr:rowOff>
    </xdr:to>
    <xdr:graphicFrame macro="">
      <xdr:nvGraphicFramePr>
        <xdr:cNvPr id="44" name="Grafico 43">
          <a:extLst>
            <a:ext uri="{FF2B5EF4-FFF2-40B4-BE49-F238E27FC236}">
              <a16:creationId xmlns:a16="http://schemas.microsoft.com/office/drawing/2014/main" id="{1BC9672A-008B-4354-A5CE-F5A45DB7CD0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7"/>
        </a:graphicData>
      </a:graphic>
    </xdr:graphicFrame>
    <xdr:clientData/>
  </xdr:twoCellAnchor>
  <xdr:twoCellAnchor>
    <xdr:from>
      <xdr:col>23</xdr:col>
      <xdr:colOff>499383</xdr:colOff>
      <xdr:row>94</xdr:row>
      <xdr:rowOff>176894</xdr:rowOff>
    </xdr:from>
    <xdr:to>
      <xdr:col>28</xdr:col>
      <xdr:colOff>468179</xdr:colOff>
      <xdr:row>109</xdr:row>
      <xdr:rowOff>98540</xdr:rowOff>
    </xdr:to>
    <xdr:graphicFrame macro="">
      <xdr:nvGraphicFramePr>
        <xdr:cNvPr id="43" name="Grafico 42">
          <a:extLst>
            <a:ext uri="{FF2B5EF4-FFF2-40B4-BE49-F238E27FC236}">
              <a16:creationId xmlns:a16="http://schemas.microsoft.com/office/drawing/2014/main" id="{F89D12B3-8ACD-4487-8364-32D6F3B897C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8"/>
        </a:graphicData>
      </a:graphic>
    </xdr:graphicFrame>
    <xdr:clientData/>
  </xdr:twoCellAnchor>
  <xdr:twoCellAnchor>
    <xdr:from>
      <xdr:col>14</xdr:col>
      <xdr:colOff>27214</xdr:colOff>
      <xdr:row>145</xdr:row>
      <xdr:rowOff>1</xdr:rowOff>
    </xdr:from>
    <xdr:to>
      <xdr:col>19</xdr:col>
      <xdr:colOff>2814</xdr:colOff>
      <xdr:row>160</xdr:row>
      <xdr:rowOff>3290</xdr:rowOff>
    </xdr:to>
    <xdr:graphicFrame macro="">
      <xdr:nvGraphicFramePr>
        <xdr:cNvPr id="45" name="Grafico 44">
          <a:extLst>
            <a:ext uri="{FF2B5EF4-FFF2-40B4-BE49-F238E27FC236}">
              <a16:creationId xmlns:a16="http://schemas.microsoft.com/office/drawing/2014/main" id="{48E34305-F7A5-467A-A66F-D6F3D3615D7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9"/>
        </a:graphicData>
      </a:graphic>
    </xdr:graphicFrame>
    <xdr:clientData/>
  </xdr:twoCellAnchor>
  <xdr:twoCellAnchor>
    <xdr:from>
      <xdr:col>4</xdr:col>
      <xdr:colOff>0</xdr:colOff>
      <xdr:row>145</xdr:row>
      <xdr:rowOff>0</xdr:rowOff>
    </xdr:from>
    <xdr:to>
      <xdr:col>8</xdr:col>
      <xdr:colOff>152493</xdr:colOff>
      <xdr:row>160</xdr:row>
      <xdr:rowOff>3289</xdr:rowOff>
    </xdr:to>
    <xdr:graphicFrame macro="">
      <xdr:nvGraphicFramePr>
        <xdr:cNvPr id="48" name="Grafico 47">
          <a:extLst>
            <a:ext uri="{FF2B5EF4-FFF2-40B4-BE49-F238E27FC236}">
              <a16:creationId xmlns:a16="http://schemas.microsoft.com/office/drawing/2014/main" id="{AB9DBDB5-8BFC-4AE3-8C29-8DE199FD83F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0"/>
        </a:graphicData>
      </a:graphic>
    </xdr:graphicFrame>
    <xdr:clientData/>
  </xdr:twoCellAnchor>
  <xdr:twoCellAnchor>
    <xdr:from>
      <xdr:col>9</xdr:col>
      <xdr:colOff>0</xdr:colOff>
      <xdr:row>145</xdr:row>
      <xdr:rowOff>0</xdr:rowOff>
    </xdr:from>
    <xdr:to>
      <xdr:col>13</xdr:col>
      <xdr:colOff>261350</xdr:colOff>
      <xdr:row>160</xdr:row>
      <xdr:rowOff>3289</xdr:rowOff>
    </xdr:to>
    <xdr:graphicFrame macro="">
      <xdr:nvGraphicFramePr>
        <xdr:cNvPr id="49" name="Grafico 48">
          <a:extLst>
            <a:ext uri="{FF2B5EF4-FFF2-40B4-BE49-F238E27FC236}">
              <a16:creationId xmlns:a16="http://schemas.microsoft.com/office/drawing/2014/main" id="{163AAC6C-9ECE-441B-B5F8-C21C060AD33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1"/>
        </a:graphicData>
      </a:graphic>
    </xdr:graphicFrame>
    <xdr:clientData/>
  </xdr:twoCellAnchor>
  <xdr:twoCellAnchor>
    <xdr:from>
      <xdr:col>9</xdr:col>
      <xdr:colOff>420221</xdr:colOff>
      <xdr:row>6</xdr:row>
      <xdr:rowOff>103254</xdr:rowOff>
    </xdr:from>
    <xdr:to>
      <xdr:col>13</xdr:col>
      <xdr:colOff>350644</xdr:colOff>
      <xdr:row>19</xdr:row>
      <xdr:rowOff>108850</xdr:rowOff>
    </xdr:to>
    <xdr:graphicFrame macro="">
      <xdr:nvGraphicFramePr>
        <xdr:cNvPr id="46" name="Grafico 45">
          <a:extLst>
            <a:ext uri="{FF2B5EF4-FFF2-40B4-BE49-F238E27FC236}">
              <a16:creationId xmlns:a16="http://schemas.microsoft.com/office/drawing/2014/main" id="{560F554C-77AD-41CB-A5A5-737A44F22F7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2"/>
        </a:graphicData>
      </a:graphic>
    </xdr:graphicFrame>
    <xdr:clientData/>
  </xdr:twoCellAnchor>
  <xdr:twoCellAnchor>
    <xdr:from>
      <xdr:col>13</xdr:col>
      <xdr:colOff>390525</xdr:colOff>
      <xdr:row>6</xdr:row>
      <xdr:rowOff>76200</xdr:rowOff>
    </xdr:from>
    <xdr:to>
      <xdr:col>18</xdr:col>
      <xdr:colOff>25673</xdr:colOff>
      <xdr:row>19</xdr:row>
      <xdr:rowOff>81796</xdr:rowOff>
    </xdr:to>
    <xdr:graphicFrame macro="">
      <xdr:nvGraphicFramePr>
        <xdr:cNvPr id="47" name="Grafico 46">
          <a:extLst>
            <a:ext uri="{FF2B5EF4-FFF2-40B4-BE49-F238E27FC236}">
              <a16:creationId xmlns:a16="http://schemas.microsoft.com/office/drawing/2014/main" id="{6F09B295-2FA3-4610-AFAF-BD52015E516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3"/>
        </a:graphicData>
      </a:graphic>
    </xdr:graphicFrame>
    <xdr:clientData/>
  </xdr:twoCellAnchor>
  <xdr:twoCellAnchor>
    <xdr:from>
      <xdr:col>7</xdr:col>
      <xdr:colOff>47625</xdr:colOff>
      <xdr:row>8</xdr:row>
      <xdr:rowOff>0</xdr:rowOff>
    </xdr:from>
    <xdr:to>
      <xdr:col>10</xdr:col>
      <xdr:colOff>635273</xdr:colOff>
      <xdr:row>21</xdr:row>
      <xdr:rowOff>5596</xdr:rowOff>
    </xdr:to>
    <xdr:graphicFrame macro="">
      <xdr:nvGraphicFramePr>
        <xdr:cNvPr id="50" name="Grafico 49">
          <a:extLst>
            <a:ext uri="{FF2B5EF4-FFF2-40B4-BE49-F238E27FC236}">
              <a16:creationId xmlns:a16="http://schemas.microsoft.com/office/drawing/2014/main" id="{149B3195-DFC6-46B9-8819-7435821EA94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4"/>
        </a:graphicData>
      </a:graphic>
    </xdr:graphicFrame>
    <xdr:clientData/>
  </xdr:twoCellAnchor>
  <xdr:twoCellAnchor>
    <xdr:from>
      <xdr:col>18</xdr:col>
      <xdr:colOff>142875</xdr:colOff>
      <xdr:row>5</xdr:row>
      <xdr:rowOff>152400</xdr:rowOff>
    </xdr:from>
    <xdr:to>
      <xdr:col>22</xdr:col>
      <xdr:colOff>387623</xdr:colOff>
      <xdr:row>18</xdr:row>
      <xdr:rowOff>157996</xdr:rowOff>
    </xdr:to>
    <xdr:graphicFrame macro="">
      <xdr:nvGraphicFramePr>
        <xdr:cNvPr id="51" name="Grafico 50">
          <a:extLst>
            <a:ext uri="{FF2B5EF4-FFF2-40B4-BE49-F238E27FC236}">
              <a16:creationId xmlns:a16="http://schemas.microsoft.com/office/drawing/2014/main" id="{8710298E-BC81-4F54-9377-F7A687CEA2B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5"/>
        </a:graphicData>
      </a:graphic>
    </xdr:graphicFrame>
    <xdr:clientData/>
  </xdr:twoCellAnchor>
  <xdr:twoCellAnchor>
    <xdr:from>
      <xdr:col>5</xdr:col>
      <xdr:colOff>47625</xdr:colOff>
      <xdr:row>17</xdr:row>
      <xdr:rowOff>19050</xdr:rowOff>
    </xdr:from>
    <xdr:to>
      <xdr:col>8</xdr:col>
      <xdr:colOff>587648</xdr:colOff>
      <xdr:row>30</xdr:row>
      <xdr:rowOff>24646</xdr:rowOff>
    </xdr:to>
    <xdr:graphicFrame macro="">
      <xdr:nvGraphicFramePr>
        <xdr:cNvPr id="52" name="Grafico 51">
          <a:extLst>
            <a:ext uri="{FF2B5EF4-FFF2-40B4-BE49-F238E27FC236}">
              <a16:creationId xmlns:a16="http://schemas.microsoft.com/office/drawing/2014/main" id="{F3AD684A-49CA-4E2B-B915-ABCD515E97A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6"/>
        </a:graphicData>
      </a:graphic>
    </xdr:graphicFrame>
    <xdr:clientData/>
  </xdr:twoCellAnchor>
  <xdr:twoCellAnchor>
    <xdr:from>
      <xdr:col>9</xdr:col>
      <xdr:colOff>171450</xdr:colOff>
      <xdr:row>21</xdr:row>
      <xdr:rowOff>47625</xdr:rowOff>
    </xdr:from>
    <xdr:to>
      <xdr:col>13</xdr:col>
      <xdr:colOff>101873</xdr:colOff>
      <xdr:row>34</xdr:row>
      <xdr:rowOff>15121</xdr:rowOff>
    </xdr:to>
    <xdr:graphicFrame macro="">
      <xdr:nvGraphicFramePr>
        <xdr:cNvPr id="53" name="Grafico 52">
          <a:extLst>
            <a:ext uri="{FF2B5EF4-FFF2-40B4-BE49-F238E27FC236}">
              <a16:creationId xmlns:a16="http://schemas.microsoft.com/office/drawing/2014/main" id="{BE25FDC4-9A33-41DC-902A-9BACCE781A3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7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Sand.panels_study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and.panel_t-1,0"/>
      <sheetName val="w-max_analysis_t-1,0"/>
      <sheetName val="Par.analysis_t-1,0"/>
    </sheetNames>
    <sheetDataSet>
      <sheetData sheetId="0" refreshError="1"/>
      <sheetData sheetId="1">
        <row r="88">
          <cell r="E88">
            <v>594</v>
          </cell>
          <cell r="F88">
            <v>2.3759999999999999</v>
          </cell>
          <cell r="G88">
            <v>0.111</v>
          </cell>
        </row>
        <row r="89">
          <cell r="E89">
            <v>814</v>
          </cell>
          <cell r="F89">
            <v>3.2559999999999998</v>
          </cell>
          <cell r="G89">
            <v>0.308</v>
          </cell>
        </row>
        <row r="90">
          <cell r="E90">
            <v>990</v>
          </cell>
          <cell r="F90">
            <v>3.96</v>
          </cell>
          <cell r="G90">
            <v>0.60399999999999998</v>
          </cell>
        </row>
        <row r="91">
          <cell r="E91">
            <v>1232</v>
          </cell>
          <cell r="F91">
            <v>4.9279999999999999</v>
          </cell>
          <cell r="G91">
            <v>1.3280000000000001</v>
          </cell>
        </row>
        <row r="92">
          <cell r="E92">
            <v>1540</v>
          </cell>
          <cell r="F92">
            <v>6.16</v>
          </cell>
          <cell r="G92">
            <v>3.0329999999999999</v>
          </cell>
        </row>
        <row r="93">
          <cell r="E93">
            <v>1804</v>
          </cell>
          <cell r="F93">
            <v>7.2160000000000002</v>
          </cell>
          <cell r="G93">
            <v>5.52</v>
          </cell>
        </row>
        <row r="94">
          <cell r="E94">
            <v>2002</v>
          </cell>
          <cell r="F94">
            <v>8.0079999999999991</v>
          </cell>
          <cell r="G94">
            <v>8.2240000000000002</v>
          </cell>
        </row>
      </sheetData>
      <sheetData sheetId="2" refreshError="1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3E3753-C9DD-4647-B99C-98B1CF6A9777}">
  <dimension ref="B1:AB169"/>
  <sheetViews>
    <sheetView topLeftCell="A31" workbookViewId="0">
      <selection activeCell="J164" sqref="J164"/>
    </sheetView>
  </sheetViews>
  <sheetFormatPr defaultRowHeight="15" x14ac:dyDescent="0.25"/>
  <cols>
    <col min="1" max="1" width="1.5703125" customWidth="1"/>
    <col min="6" max="6" width="3.28515625" customWidth="1"/>
    <col min="15" max="15" width="3.28515625" customWidth="1"/>
    <col min="24" max="24" width="3.28515625" customWidth="1"/>
  </cols>
  <sheetData>
    <row r="1" spans="2:4" ht="8.1" customHeight="1" x14ac:dyDescent="0.25"/>
    <row r="2" spans="2:4" x14ac:dyDescent="0.25">
      <c r="B2" t="s">
        <v>163</v>
      </c>
    </row>
    <row r="3" spans="2:4" x14ac:dyDescent="0.25">
      <c r="B3" t="s">
        <v>164</v>
      </c>
    </row>
    <row r="4" spans="2:4" x14ac:dyDescent="0.25">
      <c r="B4" t="s">
        <v>165</v>
      </c>
    </row>
    <row r="5" spans="2:4" x14ac:dyDescent="0.25">
      <c r="B5" t="s">
        <v>171</v>
      </c>
    </row>
    <row r="6" spans="2:4" x14ac:dyDescent="0.25">
      <c r="B6" t="s">
        <v>172</v>
      </c>
    </row>
    <row r="7" spans="2:4" x14ac:dyDescent="0.25">
      <c r="B7" t="s">
        <v>166</v>
      </c>
    </row>
    <row r="8" spans="2:4" x14ac:dyDescent="0.25">
      <c r="B8" t="s">
        <v>167</v>
      </c>
    </row>
    <row r="9" spans="2:4" ht="18" x14ac:dyDescent="0.35">
      <c r="B9" t="s">
        <v>174</v>
      </c>
    </row>
    <row r="10" spans="2:4" x14ac:dyDescent="0.25">
      <c r="B10" t="s">
        <v>168</v>
      </c>
    </row>
    <row r="11" spans="2:4" x14ac:dyDescent="0.25">
      <c r="B11" t="s">
        <v>169</v>
      </c>
    </row>
    <row r="12" spans="2:4" x14ac:dyDescent="0.25">
      <c r="B12" t="s">
        <v>170</v>
      </c>
    </row>
    <row r="13" spans="2:4" ht="18" x14ac:dyDescent="0.35">
      <c r="B13" t="s">
        <v>187</v>
      </c>
    </row>
    <row r="14" spans="2:4" x14ac:dyDescent="0.25">
      <c r="B14" t="s">
        <v>181</v>
      </c>
    </row>
    <row r="16" spans="2:4" x14ac:dyDescent="0.25">
      <c r="B16" t="s">
        <v>173</v>
      </c>
      <c r="D16" s="8" t="s">
        <v>180</v>
      </c>
    </row>
    <row r="17" spans="3:28" ht="18" x14ac:dyDescent="0.35">
      <c r="C17" t="s">
        <v>152</v>
      </c>
      <c r="D17" s="4">
        <f>'Sw.beam_Lx88x11_dt-3'!$H$24</f>
        <v>3</v>
      </c>
      <c r="E17" t="s">
        <v>6</v>
      </c>
      <c r="L17" t="s">
        <v>153</v>
      </c>
      <c r="M17" s="4">
        <f>'Sw.beam_Lx88x11_dt-3,5'!$H$24</f>
        <v>3.5</v>
      </c>
      <c r="N17" t="s">
        <v>6</v>
      </c>
      <c r="U17" t="s">
        <v>158</v>
      </c>
      <c r="V17" s="4">
        <f>'Sw.beam_Lx88x11_dt-4'!$H$24</f>
        <v>4</v>
      </c>
      <c r="W17" t="s">
        <v>6</v>
      </c>
    </row>
    <row r="18" spans="3:28" ht="18" x14ac:dyDescent="0.35">
      <c r="G18" s="9" t="s">
        <v>175</v>
      </c>
      <c r="H18" s="9" t="s">
        <v>179</v>
      </c>
      <c r="I18" s="9" t="s">
        <v>176</v>
      </c>
      <c r="J18" s="9" t="s">
        <v>177</v>
      </c>
      <c r="P18" s="9" t="s">
        <v>175</v>
      </c>
      <c r="Q18" s="9" t="s">
        <v>179</v>
      </c>
      <c r="R18" s="9" t="s">
        <v>176</v>
      </c>
      <c r="S18" s="9" t="s">
        <v>177</v>
      </c>
      <c r="Y18" s="9" t="s">
        <v>175</v>
      </c>
      <c r="Z18" s="9" t="s">
        <v>179</v>
      </c>
      <c r="AA18" s="9" t="s">
        <v>176</v>
      </c>
      <c r="AB18" s="9" t="s">
        <v>177</v>
      </c>
    </row>
    <row r="19" spans="3:28" x14ac:dyDescent="0.25">
      <c r="I19" s="9" t="s">
        <v>96</v>
      </c>
      <c r="J19" s="9" t="s">
        <v>178</v>
      </c>
      <c r="R19" s="9" t="s">
        <v>96</v>
      </c>
      <c r="S19" s="9" t="s">
        <v>178</v>
      </c>
      <c r="AA19" s="9" t="s">
        <v>96</v>
      </c>
      <c r="AB19" s="9" t="s">
        <v>178</v>
      </c>
    </row>
    <row r="20" spans="3:28" ht="18" x14ac:dyDescent="0.35">
      <c r="C20" s="16" t="s">
        <v>138</v>
      </c>
      <c r="D20" s="67">
        <f>'Sw.beam_Lx88x11_dt-3'!$H$15</f>
        <v>0.7</v>
      </c>
      <c r="E20" s="16" t="s">
        <v>6</v>
      </c>
      <c r="G20" s="77">
        <v>2</v>
      </c>
      <c r="H20" s="74">
        <v>40.380000000000003</v>
      </c>
      <c r="I20" s="25">
        <v>0.24299999999999999</v>
      </c>
      <c r="J20" s="74">
        <v>17.68</v>
      </c>
      <c r="L20" s="16" t="s">
        <v>138</v>
      </c>
      <c r="M20" s="67">
        <f>'Sw.beam_Lx88x11_dt-3,5'!$H$15</f>
        <v>0.7</v>
      </c>
      <c r="N20" s="16" t="s">
        <v>6</v>
      </c>
      <c r="P20" s="17">
        <v>2</v>
      </c>
      <c r="Q20" s="16">
        <v>40.57</v>
      </c>
      <c r="R20" s="16">
        <v>0.193</v>
      </c>
      <c r="S20" s="16">
        <v>18.73</v>
      </c>
      <c r="U20" s="16" t="s">
        <v>138</v>
      </c>
      <c r="V20" s="67">
        <f>'Sw.beam_Lx88x11_dt-4'!$H$15</f>
        <v>0.7</v>
      </c>
      <c r="W20" s="16" t="s">
        <v>6</v>
      </c>
      <c r="Y20" s="17">
        <v>2</v>
      </c>
      <c r="Z20" s="74">
        <v>40.6</v>
      </c>
      <c r="AA20" s="16">
        <v>0.161</v>
      </c>
      <c r="AB20" s="16">
        <v>17.97</v>
      </c>
    </row>
    <row r="21" spans="3:28" x14ac:dyDescent="0.25">
      <c r="G21" s="9">
        <v>6</v>
      </c>
      <c r="H21" s="2">
        <v>31.74</v>
      </c>
      <c r="I21" s="22">
        <v>0.24199999999999999</v>
      </c>
      <c r="J21" s="2">
        <v>26.76</v>
      </c>
      <c r="P21" s="9">
        <v>6</v>
      </c>
      <c r="Q21">
        <v>32.18</v>
      </c>
      <c r="R21">
        <v>0.193</v>
      </c>
      <c r="S21">
        <v>25.47</v>
      </c>
      <c r="Y21" s="9">
        <v>6</v>
      </c>
      <c r="Z21">
        <v>32.36</v>
      </c>
      <c r="AA21" s="22">
        <v>0.16</v>
      </c>
      <c r="AB21">
        <v>24.61</v>
      </c>
    </row>
    <row r="22" spans="3:28" x14ac:dyDescent="0.25">
      <c r="G22" s="9">
        <v>12</v>
      </c>
      <c r="H22" s="2">
        <v>28.41</v>
      </c>
      <c r="I22" s="22">
        <v>0.24199999999999999</v>
      </c>
      <c r="J22" s="2">
        <v>28.87</v>
      </c>
      <c r="P22" s="9">
        <v>12</v>
      </c>
      <c r="Q22">
        <v>28.87</v>
      </c>
      <c r="R22">
        <v>0.192</v>
      </c>
      <c r="S22" s="2">
        <v>27.53</v>
      </c>
      <c r="Y22" s="9">
        <v>12</v>
      </c>
      <c r="Z22">
        <v>29.06</v>
      </c>
      <c r="AA22" s="22">
        <v>0.16</v>
      </c>
      <c r="AB22" s="2">
        <v>26.64</v>
      </c>
    </row>
    <row r="23" spans="3:28" x14ac:dyDescent="0.25">
      <c r="G23" s="9">
        <v>20</v>
      </c>
      <c r="H23" s="2">
        <v>27.03</v>
      </c>
      <c r="I23" s="22">
        <v>0.24399999999999999</v>
      </c>
      <c r="J23" s="2">
        <v>29.84</v>
      </c>
      <c r="P23" s="9">
        <v>20</v>
      </c>
      <c r="Q23">
        <v>27.49</v>
      </c>
      <c r="R23">
        <v>0.19400000000000001</v>
      </c>
      <c r="S23">
        <v>28.47</v>
      </c>
      <c r="Y23" s="9">
        <v>20</v>
      </c>
      <c r="Z23">
        <v>27.68</v>
      </c>
      <c r="AA23">
        <v>0.16200000000000001</v>
      </c>
      <c r="AB23">
        <v>27.56</v>
      </c>
    </row>
    <row r="24" spans="3:28" ht="18" x14ac:dyDescent="0.35">
      <c r="C24" s="16" t="s">
        <v>139</v>
      </c>
      <c r="D24" s="67">
        <f>'Sw.beam_Lx88x11_dt-3'!$I$15</f>
        <v>1</v>
      </c>
      <c r="E24" s="16" t="s">
        <v>6</v>
      </c>
      <c r="G24" s="77">
        <v>2</v>
      </c>
      <c r="H24" s="74">
        <v>36.369999999999997</v>
      </c>
      <c r="I24" s="25">
        <v>0.21199999999999999</v>
      </c>
      <c r="J24" s="74">
        <v>13.69</v>
      </c>
      <c r="L24" s="16" t="s">
        <v>139</v>
      </c>
      <c r="M24" s="67">
        <f>'Sw.beam_Lx88x11_dt-3,5'!$I$15</f>
        <v>1</v>
      </c>
      <c r="N24" s="16" t="s">
        <v>6</v>
      </c>
      <c r="P24" s="17">
        <v>2</v>
      </c>
      <c r="Q24" s="16">
        <v>36.92</v>
      </c>
      <c r="R24" s="16">
        <v>0.16800000000000001</v>
      </c>
      <c r="S24" s="16">
        <v>13.46</v>
      </c>
      <c r="U24" s="16" t="s">
        <v>139</v>
      </c>
      <c r="V24" s="67">
        <f>'Sw.beam_Lx88x11_dt-4'!$I$15</f>
        <v>1</v>
      </c>
      <c r="W24" s="16" t="s">
        <v>6</v>
      </c>
      <c r="Y24" s="17">
        <v>2</v>
      </c>
      <c r="Z24" s="16">
        <v>37.15</v>
      </c>
      <c r="AA24" s="16">
        <v>0.13800000000000001</v>
      </c>
      <c r="AB24" s="74">
        <v>12.4</v>
      </c>
    </row>
    <row r="25" spans="3:28" x14ac:dyDescent="0.25">
      <c r="G25" s="9">
        <v>6</v>
      </c>
      <c r="H25" s="2">
        <v>28.95</v>
      </c>
      <c r="I25" s="22">
        <v>0.21199999999999999</v>
      </c>
      <c r="J25" s="2">
        <v>18.579999999999998</v>
      </c>
      <c r="P25" s="9">
        <v>6</v>
      </c>
      <c r="Q25" s="68">
        <v>30.21</v>
      </c>
      <c r="R25" s="68">
        <v>0.16800000000000001</v>
      </c>
      <c r="S25" s="68">
        <v>16.98</v>
      </c>
      <c r="Y25" s="9">
        <v>6</v>
      </c>
      <c r="Z25" s="68">
        <v>30.88</v>
      </c>
      <c r="AA25" s="68">
        <v>0.13800000000000001</v>
      </c>
      <c r="AB25" s="68">
        <v>15.87</v>
      </c>
    </row>
    <row r="26" spans="3:28" x14ac:dyDescent="0.25">
      <c r="G26" s="9">
        <v>12</v>
      </c>
      <c r="H26" s="2">
        <v>26.4</v>
      </c>
      <c r="I26" s="22">
        <v>0.21099999999999999</v>
      </c>
      <c r="J26" s="2">
        <v>19.670000000000002</v>
      </c>
      <c r="P26" s="9">
        <v>12</v>
      </c>
      <c r="Q26">
        <v>27.81</v>
      </c>
      <c r="R26">
        <v>0.16700000000000001</v>
      </c>
      <c r="S26">
        <v>18.05</v>
      </c>
      <c r="Y26" s="9">
        <v>12</v>
      </c>
      <c r="Z26">
        <v>28.55</v>
      </c>
      <c r="AA26">
        <v>0.13800000000000001</v>
      </c>
      <c r="AB26">
        <v>16.93</v>
      </c>
    </row>
    <row r="27" spans="3:28" x14ac:dyDescent="0.25">
      <c r="G27" s="9">
        <v>20</v>
      </c>
      <c r="H27" s="2">
        <v>25.19</v>
      </c>
      <c r="I27" s="22">
        <v>0.21299999999999999</v>
      </c>
      <c r="J27" s="2">
        <v>20.21</v>
      </c>
      <c r="P27" s="9">
        <v>20</v>
      </c>
      <c r="Q27">
        <v>26.61</v>
      </c>
      <c r="R27" s="22">
        <v>0.16900000000000001</v>
      </c>
      <c r="S27">
        <v>18.579999999999998</v>
      </c>
      <c r="Y27" s="9">
        <v>20</v>
      </c>
      <c r="Z27">
        <v>27.35</v>
      </c>
      <c r="AA27">
        <v>0.13900000000000001</v>
      </c>
      <c r="AB27">
        <v>17.440000000000001</v>
      </c>
    </row>
    <row r="28" spans="3:28" ht="18" x14ac:dyDescent="0.35">
      <c r="C28" s="16" t="s">
        <v>140</v>
      </c>
      <c r="D28" s="67">
        <f>'Sw.beam_Lx88x11_dt-3'!$J$15</f>
        <v>1.5</v>
      </c>
      <c r="E28" s="16" t="s">
        <v>6</v>
      </c>
      <c r="G28" s="77">
        <v>2</v>
      </c>
      <c r="H28" s="74">
        <v>31.35</v>
      </c>
      <c r="I28" s="25">
        <v>0.17</v>
      </c>
      <c r="J28" s="74">
        <v>11.63</v>
      </c>
      <c r="L28" s="16" t="s">
        <v>140</v>
      </c>
      <c r="M28" s="67">
        <f>'Sw.beam_Lx88x11_dt-3,5'!$J$15</f>
        <v>1.5</v>
      </c>
      <c r="N28" s="16" t="s">
        <v>6</v>
      </c>
      <c r="P28" s="17">
        <v>2</v>
      </c>
      <c r="Q28" s="16">
        <v>32.49</v>
      </c>
      <c r="R28" s="25">
        <v>0.13600000000000001</v>
      </c>
      <c r="S28" s="16">
        <v>10.72</v>
      </c>
      <c r="U28" s="16" t="s">
        <v>140</v>
      </c>
      <c r="V28" s="67">
        <f>'Sw.beam_Lx88x11_dt-4'!$J$15</f>
        <v>1.5</v>
      </c>
      <c r="W28" s="16" t="s">
        <v>6</v>
      </c>
      <c r="Y28" s="17">
        <v>2</v>
      </c>
      <c r="Z28" s="16">
        <v>33.369999999999997</v>
      </c>
      <c r="AA28" s="25">
        <v>0.112</v>
      </c>
      <c r="AB28" s="16">
        <v>9.64</v>
      </c>
    </row>
    <row r="29" spans="3:28" x14ac:dyDescent="0.25">
      <c r="G29" s="28">
        <v>6</v>
      </c>
      <c r="H29" s="72">
        <v>23.39</v>
      </c>
      <c r="I29" s="29">
        <v>0.17</v>
      </c>
      <c r="J29" s="72">
        <v>13.92</v>
      </c>
      <c r="P29" s="28">
        <v>6</v>
      </c>
      <c r="Q29" s="68">
        <v>25.58</v>
      </c>
      <c r="R29" s="29">
        <v>0.13600000000000001</v>
      </c>
      <c r="S29" s="68">
        <v>12.41</v>
      </c>
      <c r="Y29" s="28">
        <v>6</v>
      </c>
      <c r="Z29" s="70">
        <v>27.3</v>
      </c>
      <c r="AA29" s="29">
        <v>0.113</v>
      </c>
      <c r="AB29" s="68">
        <v>11.29</v>
      </c>
    </row>
    <row r="30" spans="3:28" x14ac:dyDescent="0.25">
      <c r="G30" s="28">
        <v>12</v>
      </c>
      <c r="H30" s="72">
        <v>20.73</v>
      </c>
      <c r="I30" s="29">
        <v>0.16900000000000001</v>
      </c>
      <c r="J30" s="72">
        <v>14.4</v>
      </c>
      <c r="P30" s="28">
        <v>12</v>
      </c>
      <c r="Q30" s="68">
        <v>23.36</v>
      </c>
      <c r="R30" s="69">
        <v>0.13600000000000001</v>
      </c>
      <c r="S30" s="68">
        <v>12.89</v>
      </c>
      <c r="Y30" s="28">
        <v>12</v>
      </c>
      <c r="Z30" s="72">
        <v>25.34</v>
      </c>
      <c r="AA30" s="45">
        <v>0.112</v>
      </c>
      <c r="AB30" s="68">
        <v>11.78</v>
      </c>
    </row>
    <row r="31" spans="3:28" x14ac:dyDescent="0.25">
      <c r="G31" s="28">
        <v>20</v>
      </c>
      <c r="H31" s="70">
        <v>19.34</v>
      </c>
      <c r="I31" s="69">
        <v>0.17</v>
      </c>
      <c r="J31" s="70">
        <v>14.67</v>
      </c>
      <c r="P31" s="28">
        <v>20</v>
      </c>
      <c r="Q31" s="45">
        <v>22.12</v>
      </c>
      <c r="R31" s="45">
        <v>0.13700000000000001</v>
      </c>
      <c r="S31" s="68">
        <v>13.17</v>
      </c>
      <c r="Y31" s="28">
        <v>20</v>
      </c>
      <c r="Z31" s="45">
        <v>24.15</v>
      </c>
      <c r="AA31" s="45">
        <v>0.113</v>
      </c>
      <c r="AB31" s="70">
        <v>12.05</v>
      </c>
    </row>
    <row r="32" spans="3:28" ht="18" x14ac:dyDescent="0.35">
      <c r="C32" s="16" t="s">
        <v>141</v>
      </c>
      <c r="D32" s="67">
        <f>'Sw.beam_Lx88x11_dt-3'!$K$15</f>
        <v>2</v>
      </c>
      <c r="E32" s="16" t="s">
        <v>6</v>
      </c>
      <c r="G32" s="77">
        <v>2</v>
      </c>
      <c r="H32" s="74">
        <v>27.77</v>
      </c>
      <c r="I32" s="25">
        <v>0.13200000000000001</v>
      </c>
      <c r="J32" s="74">
        <v>10.050000000000001</v>
      </c>
      <c r="L32" s="16" t="s">
        <v>141</v>
      </c>
      <c r="M32" s="67">
        <f>'Sw.beam_Lx88x11_dt-3,5'!$K$15</f>
        <v>2</v>
      </c>
      <c r="N32" s="16" t="s">
        <v>6</v>
      </c>
      <c r="P32" s="17">
        <v>2</v>
      </c>
      <c r="Q32" s="16">
        <v>28.74</v>
      </c>
      <c r="R32" s="25">
        <v>0.109</v>
      </c>
      <c r="S32" s="16">
        <v>9.15</v>
      </c>
      <c r="U32" s="16" t="s">
        <v>141</v>
      </c>
      <c r="V32" s="67">
        <f>'Sw.beam_Lx88x11_dt-4'!$K$15</f>
        <v>2</v>
      </c>
      <c r="W32" s="16" t="s">
        <v>6</v>
      </c>
      <c r="Y32" s="17">
        <v>2</v>
      </c>
      <c r="Z32" s="16">
        <v>29.72</v>
      </c>
      <c r="AA32" s="25">
        <v>9.1999999999999998E-2</v>
      </c>
      <c r="AB32" s="16">
        <v>8.24</v>
      </c>
    </row>
    <row r="33" spans="2:28" x14ac:dyDescent="0.25">
      <c r="G33" s="28">
        <v>6</v>
      </c>
      <c r="H33" s="70">
        <v>19.13</v>
      </c>
      <c r="I33" s="29">
        <v>0.13200000000000001</v>
      </c>
      <c r="J33" s="70">
        <v>11.36</v>
      </c>
      <c r="P33" s="28">
        <v>6</v>
      </c>
      <c r="Q33" s="68">
        <v>21.06</v>
      </c>
      <c r="R33" s="29">
        <v>0.109</v>
      </c>
      <c r="S33" s="68">
        <v>10.17</v>
      </c>
      <c r="Y33" s="28">
        <v>6</v>
      </c>
      <c r="Z33" s="68">
        <v>23.02</v>
      </c>
      <c r="AA33" s="29">
        <v>9.1999999999999998E-2</v>
      </c>
      <c r="AB33" s="68">
        <v>9.23</v>
      </c>
    </row>
    <row r="34" spans="2:28" x14ac:dyDescent="0.25">
      <c r="G34" s="28">
        <v>12</v>
      </c>
      <c r="H34" s="70">
        <v>15.91</v>
      </c>
      <c r="I34" s="69">
        <v>0.13100000000000001</v>
      </c>
      <c r="J34" s="70">
        <v>11.61</v>
      </c>
      <c r="P34" s="28">
        <v>12</v>
      </c>
      <c r="Q34" s="68">
        <v>18.350000000000001</v>
      </c>
      <c r="R34" s="69">
        <v>0.109</v>
      </c>
      <c r="S34" s="68">
        <v>10.43</v>
      </c>
      <c r="Y34" s="28">
        <v>12</v>
      </c>
      <c r="Z34" s="68">
        <v>20.74</v>
      </c>
      <c r="AA34" s="69">
        <v>9.1999999999999998E-2</v>
      </c>
      <c r="AB34" s="70">
        <v>9.5</v>
      </c>
    </row>
    <row r="35" spans="2:28" x14ac:dyDescent="0.25">
      <c r="C35" s="11"/>
      <c r="D35" s="11"/>
      <c r="E35" s="11"/>
      <c r="F35" s="11"/>
      <c r="G35" s="12">
        <v>20</v>
      </c>
      <c r="H35" s="71">
        <v>14.19</v>
      </c>
      <c r="I35" s="23">
        <v>0.13200000000000001</v>
      </c>
      <c r="J35" s="71">
        <v>11.78</v>
      </c>
      <c r="L35" s="11"/>
      <c r="M35" s="11"/>
      <c r="N35" s="11"/>
      <c r="O35" s="11"/>
      <c r="P35" s="12">
        <v>20</v>
      </c>
      <c r="Q35" s="11">
        <v>16.850000000000001</v>
      </c>
      <c r="R35" s="11">
        <v>0.109</v>
      </c>
      <c r="S35" s="11">
        <v>10.59</v>
      </c>
      <c r="U35" s="11"/>
      <c r="V35" s="11"/>
      <c r="W35" s="11"/>
      <c r="X35" s="11"/>
      <c r="Y35" s="12">
        <v>20</v>
      </c>
      <c r="Z35" s="11">
        <v>19.37</v>
      </c>
      <c r="AA35" s="11">
        <v>9.1999999999999998E-2</v>
      </c>
      <c r="AB35" s="11">
        <v>9.67</v>
      </c>
    </row>
    <row r="36" spans="2:28" ht="9.9499999999999993" customHeight="1" x14ac:dyDescent="0.25"/>
    <row r="37" spans="2:28" ht="9.9499999999999993" customHeight="1" x14ac:dyDescent="0.25"/>
    <row r="38" spans="2:28" x14ac:dyDescent="0.25">
      <c r="B38" t="s">
        <v>182</v>
      </c>
      <c r="D38" s="8"/>
      <c r="J38" s="36"/>
      <c r="K38" s="36"/>
      <c r="L38" s="36"/>
    </row>
    <row r="39" spans="2:28" ht="18" x14ac:dyDescent="0.35">
      <c r="C39" t="s">
        <v>152</v>
      </c>
      <c r="D39" s="4">
        <f>'Sw.beam_Lx88x11_dt-3'!$H$24</f>
        <v>3</v>
      </c>
      <c r="E39" t="s">
        <v>6</v>
      </c>
      <c r="L39" t="s">
        <v>153</v>
      </c>
      <c r="M39" s="4">
        <f>'Sw.beam_Lx88x11_dt-3,5'!$H$24</f>
        <v>3.5</v>
      </c>
      <c r="N39" t="s">
        <v>6</v>
      </c>
      <c r="U39" t="s">
        <v>158</v>
      </c>
      <c r="V39" s="4">
        <f>'Sw.beam_Lx88x11_dt-4'!$H$24</f>
        <v>4</v>
      </c>
      <c r="W39" t="s">
        <v>6</v>
      </c>
    </row>
    <row r="40" spans="2:28" ht="18" x14ac:dyDescent="0.35">
      <c r="G40" s="9" t="s">
        <v>175</v>
      </c>
      <c r="H40" s="9" t="s">
        <v>179</v>
      </c>
      <c r="I40" s="9" t="s">
        <v>176</v>
      </c>
      <c r="J40" s="9" t="s">
        <v>177</v>
      </c>
      <c r="P40" s="9" t="s">
        <v>175</v>
      </c>
      <c r="Q40" s="9" t="s">
        <v>179</v>
      </c>
      <c r="R40" s="9" t="s">
        <v>176</v>
      </c>
      <c r="S40" s="9" t="s">
        <v>177</v>
      </c>
      <c r="Y40" s="9" t="s">
        <v>175</v>
      </c>
      <c r="Z40" s="9" t="s">
        <v>179</v>
      </c>
      <c r="AA40" s="9" t="s">
        <v>176</v>
      </c>
      <c r="AB40" s="9" t="s">
        <v>177</v>
      </c>
    </row>
    <row r="41" spans="2:28" x14ac:dyDescent="0.25">
      <c r="I41" s="9" t="s">
        <v>96</v>
      </c>
      <c r="J41" s="9" t="s">
        <v>178</v>
      </c>
      <c r="R41" s="9" t="s">
        <v>96</v>
      </c>
      <c r="S41" s="9" t="s">
        <v>178</v>
      </c>
      <c r="AA41" s="9" t="s">
        <v>96</v>
      </c>
      <c r="AB41" s="9" t="s">
        <v>178</v>
      </c>
    </row>
    <row r="42" spans="2:28" ht="18" x14ac:dyDescent="0.35">
      <c r="C42" s="16" t="s">
        <v>138</v>
      </c>
      <c r="D42" s="67">
        <f>'Sw.beam_Lx88x11_dt-3'!$H$15</f>
        <v>0.7</v>
      </c>
      <c r="E42" s="16" t="s">
        <v>6</v>
      </c>
      <c r="G42" s="17">
        <v>3</v>
      </c>
      <c r="H42" s="16">
        <v>21.09</v>
      </c>
      <c r="I42" s="16">
        <v>0.74399999999999999</v>
      </c>
      <c r="J42" s="53">
        <v>28.78</v>
      </c>
      <c r="L42" s="16" t="s">
        <v>138</v>
      </c>
      <c r="M42" s="67">
        <f>'Sw.beam_Lx88x11_dt-3,5'!$H$15</f>
        <v>0.7</v>
      </c>
      <c r="N42" s="16" t="s">
        <v>6</v>
      </c>
      <c r="P42" s="17">
        <v>3</v>
      </c>
      <c r="Q42" s="74">
        <v>20.88</v>
      </c>
      <c r="R42" s="25">
        <v>0.64100000000000001</v>
      </c>
      <c r="S42" s="74">
        <v>27.42</v>
      </c>
      <c r="U42" s="16" t="s">
        <v>138</v>
      </c>
      <c r="V42" s="67">
        <f>'Sw.beam_Lx88x11_dt-4'!$H$15</f>
        <v>0.7</v>
      </c>
      <c r="W42" s="16" t="s">
        <v>6</v>
      </c>
      <c r="Y42" s="17">
        <v>3</v>
      </c>
      <c r="Z42" s="74">
        <v>20.65</v>
      </c>
      <c r="AA42" s="25">
        <v>0.57399999999999995</v>
      </c>
      <c r="AB42" s="74">
        <v>26.5</v>
      </c>
    </row>
    <row r="43" spans="2:28" x14ac:dyDescent="0.25">
      <c r="G43" s="9">
        <v>6</v>
      </c>
      <c r="H43">
        <v>19.54</v>
      </c>
      <c r="I43">
        <v>0.745</v>
      </c>
      <c r="J43" s="36">
        <v>32.49</v>
      </c>
      <c r="P43" s="9">
        <v>6</v>
      </c>
      <c r="Q43" s="2">
        <v>19.420000000000002</v>
      </c>
      <c r="R43" s="22">
        <v>0.64200000000000002</v>
      </c>
      <c r="S43" s="2">
        <v>31.09</v>
      </c>
      <c r="Y43" s="9">
        <v>6</v>
      </c>
      <c r="Z43" s="2">
        <v>19.25</v>
      </c>
      <c r="AA43" s="22">
        <v>0.57399999999999995</v>
      </c>
      <c r="AB43" s="2">
        <v>30.14</v>
      </c>
    </row>
    <row r="44" spans="2:28" x14ac:dyDescent="0.25">
      <c r="G44" s="9">
        <v>12</v>
      </c>
      <c r="H44">
        <v>18.36</v>
      </c>
      <c r="I44">
        <v>0.74099999999999999</v>
      </c>
      <c r="J44" s="73">
        <v>35.590000000000003</v>
      </c>
      <c r="P44" s="9">
        <v>12</v>
      </c>
      <c r="Q44" s="2">
        <v>18.260000000000002</v>
      </c>
      <c r="R44" s="22">
        <v>0.63900000000000001</v>
      </c>
      <c r="S44" s="2">
        <v>33.159999999999997</v>
      </c>
      <c r="Y44" s="9">
        <v>12</v>
      </c>
      <c r="Z44">
        <v>18.14</v>
      </c>
      <c r="AA44">
        <v>0.57199999999999995</v>
      </c>
      <c r="AB44" s="2">
        <v>32.19</v>
      </c>
    </row>
    <row r="45" spans="2:28" x14ac:dyDescent="0.25">
      <c r="G45" s="9">
        <v>20</v>
      </c>
      <c r="H45">
        <v>17.850000000000001</v>
      </c>
      <c r="I45">
        <v>0.74399999999999999</v>
      </c>
      <c r="J45" s="36">
        <v>34.450000000000003</v>
      </c>
      <c r="P45" s="9">
        <v>20</v>
      </c>
      <c r="Q45" s="2"/>
      <c r="R45" s="22"/>
      <c r="S45" s="2"/>
      <c r="Y45" s="9">
        <v>20</v>
      </c>
    </row>
    <row r="46" spans="2:28" ht="18" x14ac:dyDescent="0.35">
      <c r="C46" s="16" t="s">
        <v>139</v>
      </c>
      <c r="D46" s="67">
        <f>'Sw.beam_Lx88x11_dt-3'!$I$15</f>
        <v>1</v>
      </c>
      <c r="E46" s="16" t="s">
        <v>6</v>
      </c>
      <c r="G46" s="17">
        <v>3</v>
      </c>
      <c r="H46" s="74">
        <v>20.12</v>
      </c>
      <c r="I46" s="25">
        <v>0.62</v>
      </c>
      <c r="J46" s="53">
        <v>21.21</v>
      </c>
      <c r="L46" s="16" t="s">
        <v>139</v>
      </c>
      <c r="M46" s="67">
        <f>'Sw.beam_Lx88x11_dt-3,5'!$I$15</f>
        <v>1</v>
      </c>
      <c r="N46" s="16" t="s">
        <v>6</v>
      </c>
      <c r="P46" s="17">
        <v>3</v>
      </c>
      <c r="Q46" s="74">
        <v>20.09</v>
      </c>
      <c r="R46" s="25">
        <v>0.52300000000000002</v>
      </c>
      <c r="S46" s="74">
        <v>19.57</v>
      </c>
      <c r="U46" s="16" t="s">
        <v>139</v>
      </c>
      <c r="V46" s="67">
        <f>'Sw.beam_Lx88x11_dt-4'!$I$15</f>
        <v>1</v>
      </c>
      <c r="W46" s="16" t="s">
        <v>6</v>
      </c>
      <c r="Y46" s="17">
        <v>3</v>
      </c>
      <c r="Z46" s="74">
        <v>19.95</v>
      </c>
      <c r="AA46" s="25">
        <v>0.45900000000000002</v>
      </c>
      <c r="AB46" s="74">
        <v>18.43</v>
      </c>
    </row>
    <row r="47" spans="2:28" x14ac:dyDescent="0.25">
      <c r="G47" s="9">
        <v>6</v>
      </c>
      <c r="H47" s="70">
        <v>18.97</v>
      </c>
      <c r="I47" s="68">
        <v>0.621</v>
      </c>
      <c r="J47" s="68">
        <v>23.08</v>
      </c>
      <c r="P47" s="9">
        <v>6</v>
      </c>
      <c r="Q47" s="2">
        <v>19.100000000000001</v>
      </c>
      <c r="R47" s="22">
        <v>0.52400000000000002</v>
      </c>
      <c r="S47" s="2">
        <v>21.42</v>
      </c>
      <c r="Y47" s="9">
        <v>6</v>
      </c>
      <c r="Z47" s="2">
        <v>19.04</v>
      </c>
      <c r="AA47" s="22">
        <v>0.46</v>
      </c>
      <c r="AB47" s="2">
        <v>20.260000000000002</v>
      </c>
    </row>
    <row r="48" spans="2:28" x14ac:dyDescent="0.25">
      <c r="G48" s="9">
        <v>12</v>
      </c>
      <c r="H48" s="70">
        <v>18.14</v>
      </c>
      <c r="I48" s="68">
        <v>0.61799999999999999</v>
      </c>
      <c r="J48" s="68">
        <v>24.13</v>
      </c>
      <c r="P48" s="9">
        <v>12</v>
      </c>
      <c r="Q48" s="2">
        <v>18.309999999999999</v>
      </c>
      <c r="R48" s="22">
        <v>0.52100000000000002</v>
      </c>
      <c r="S48" s="2">
        <v>22.46</v>
      </c>
      <c r="Y48" s="9">
        <v>12</v>
      </c>
      <c r="Z48">
        <v>18.260000000000002</v>
      </c>
      <c r="AA48">
        <v>0.45800000000000002</v>
      </c>
      <c r="AB48">
        <v>21.29</v>
      </c>
    </row>
    <row r="49" spans="3:28" x14ac:dyDescent="0.25">
      <c r="G49" s="9">
        <v>20</v>
      </c>
      <c r="H49" s="2">
        <v>17.66</v>
      </c>
      <c r="I49" s="69">
        <v>0.62</v>
      </c>
      <c r="J49" s="68">
        <v>24.07</v>
      </c>
      <c r="P49" s="9">
        <v>20</v>
      </c>
      <c r="Q49" s="2"/>
      <c r="R49" s="22"/>
      <c r="S49" s="2"/>
      <c r="Y49" s="9">
        <v>20</v>
      </c>
    </row>
    <row r="50" spans="3:28" ht="18" x14ac:dyDescent="0.35">
      <c r="C50" s="16" t="s">
        <v>140</v>
      </c>
      <c r="D50" s="67">
        <f>'Sw.beam_Lx88x11_dt-3'!$J$15</f>
        <v>1.5</v>
      </c>
      <c r="E50" s="16" t="s">
        <v>6</v>
      </c>
      <c r="G50" s="17">
        <v>3</v>
      </c>
      <c r="H50" s="16">
        <v>18.91</v>
      </c>
      <c r="I50" s="25">
        <v>0.504</v>
      </c>
      <c r="J50" s="16">
        <v>16.309999999999999</v>
      </c>
      <c r="L50" s="16" t="s">
        <v>140</v>
      </c>
      <c r="M50" s="67">
        <f>'Sw.beam_Lx88x11_dt-3,5'!$J$15</f>
        <v>1.5</v>
      </c>
      <c r="N50" s="16" t="s">
        <v>6</v>
      </c>
      <c r="P50" s="17">
        <v>3</v>
      </c>
      <c r="Q50" s="74">
        <v>19.09</v>
      </c>
      <c r="R50" s="25">
        <v>0.41699999999999998</v>
      </c>
      <c r="S50" s="74">
        <v>14.79</v>
      </c>
      <c r="U50" s="16" t="s">
        <v>140</v>
      </c>
      <c r="V50" s="67">
        <f>'Sw.beam_Lx88x11_dt-4'!$J$15</f>
        <v>1.5</v>
      </c>
      <c r="W50" s="16" t="s">
        <v>6</v>
      </c>
      <c r="Y50" s="17">
        <v>3</v>
      </c>
      <c r="Z50" s="74">
        <v>19.25</v>
      </c>
      <c r="AA50" s="25">
        <v>0.36</v>
      </c>
      <c r="AB50" s="74">
        <v>13.67</v>
      </c>
    </row>
    <row r="51" spans="3:28" x14ac:dyDescent="0.25">
      <c r="G51" s="28">
        <v>6</v>
      </c>
      <c r="H51" s="72">
        <v>17.5</v>
      </c>
      <c r="I51" s="29">
        <v>0.505</v>
      </c>
      <c r="J51" s="68">
        <v>17.21</v>
      </c>
      <c r="P51" s="28">
        <v>6</v>
      </c>
      <c r="Q51" s="72">
        <v>18.100000000000001</v>
      </c>
      <c r="R51" s="29">
        <v>0.41799999999999998</v>
      </c>
      <c r="S51" s="72">
        <v>15.67</v>
      </c>
      <c r="Y51" s="9">
        <v>6</v>
      </c>
      <c r="Z51" s="2">
        <v>18.489999999999998</v>
      </c>
      <c r="AA51" s="22">
        <v>0.36</v>
      </c>
      <c r="AB51" s="2">
        <v>14.54</v>
      </c>
    </row>
    <row r="52" spans="3:28" x14ac:dyDescent="0.25">
      <c r="G52" s="28">
        <v>12</v>
      </c>
      <c r="H52" s="45">
        <v>16.66</v>
      </c>
      <c r="I52" s="45">
        <v>0.502</v>
      </c>
      <c r="J52" s="68">
        <v>17.649999999999999</v>
      </c>
      <c r="P52" s="28">
        <v>12</v>
      </c>
      <c r="Q52" s="72">
        <v>17.47</v>
      </c>
      <c r="R52" s="29">
        <v>0.41599999999999998</v>
      </c>
      <c r="S52" s="70">
        <v>16.12</v>
      </c>
      <c r="Y52" s="28">
        <v>12</v>
      </c>
      <c r="Z52" s="45">
        <v>17.940000000000001</v>
      </c>
      <c r="AA52" s="45">
        <v>0.35899999999999999</v>
      </c>
      <c r="AB52" s="68">
        <v>14.99</v>
      </c>
    </row>
    <row r="53" spans="3:28" x14ac:dyDescent="0.25">
      <c r="G53" s="28">
        <v>20</v>
      </c>
      <c r="H53" s="68"/>
      <c r="I53" s="69"/>
      <c r="J53" s="68"/>
      <c r="P53" s="28">
        <v>20</v>
      </c>
      <c r="Q53" s="72"/>
      <c r="R53" s="29"/>
      <c r="S53" s="70"/>
      <c r="Y53" s="28">
        <v>20</v>
      </c>
      <c r="Z53" s="45"/>
      <c r="AA53" s="45"/>
      <c r="AB53" s="70"/>
    </row>
    <row r="54" spans="3:28" ht="18" x14ac:dyDescent="0.35">
      <c r="C54" s="16" t="s">
        <v>141</v>
      </c>
      <c r="D54" s="67">
        <f>'Sw.beam_Lx88x11_dt-3'!$K$15</f>
        <v>2</v>
      </c>
      <c r="E54" s="16" t="s">
        <v>6</v>
      </c>
      <c r="G54" s="17">
        <v>3</v>
      </c>
      <c r="H54" s="74">
        <v>17.7</v>
      </c>
      <c r="I54" s="25">
        <v>0.42699999999999999</v>
      </c>
      <c r="J54" s="16">
        <v>13.56</v>
      </c>
      <c r="L54" s="16" t="s">
        <v>141</v>
      </c>
      <c r="M54" s="67">
        <f>'Sw.beam_Lx88x11_dt-3,5'!$K$15</f>
        <v>2</v>
      </c>
      <c r="N54" s="16" t="s">
        <v>6</v>
      </c>
      <c r="P54" s="17">
        <v>3</v>
      </c>
      <c r="Q54" s="74">
        <v>17.920000000000002</v>
      </c>
      <c r="R54" s="25">
        <v>0.35199999999999998</v>
      </c>
      <c r="S54" s="74">
        <v>12.27</v>
      </c>
      <c r="U54" s="16" t="s">
        <v>141</v>
      </c>
      <c r="V54" s="67">
        <f>'Sw.beam_Lx88x11_dt-4'!$K$15</f>
        <v>2</v>
      </c>
      <c r="W54" s="16" t="s">
        <v>6</v>
      </c>
      <c r="Y54" s="17">
        <v>3</v>
      </c>
      <c r="Z54" s="74">
        <v>18.190000000000001</v>
      </c>
      <c r="AA54" s="25">
        <v>0.30099999999999999</v>
      </c>
      <c r="AB54" s="74">
        <v>11.3</v>
      </c>
    </row>
    <row r="55" spans="3:28" x14ac:dyDescent="0.25">
      <c r="G55" s="28">
        <v>6</v>
      </c>
      <c r="H55" s="70">
        <v>15.85</v>
      </c>
      <c r="I55" s="29">
        <v>0.42699999999999999</v>
      </c>
      <c r="J55" s="70">
        <v>14.1</v>
      </c>
      <c r="P55" s="28">
        <v>6</v>
      </c>
      <c r="Q55" s="72">
        <v>16.66</v>
      </c>
      <c r="R55" s="29">
        <v>0.35299999999999998</v>
      </c>
      <c r="S55" s="72">
        <v>12.81</v>
      </c>
      <c r="Y55" s="9">
        <v>6</v>
      </c>
      <c r="Z55" s="2">
        <v>17.350000000000001</v>
      </c>
      <c r="AA55" s="22">
        <v>0.30199999999999999</v>
      </c>
      <c r="AB55" s="2">
        <v>11.83</v>
      </c>
    </row>
    <row r="56" spans="3:28" x14ac:dyDescent="0.25">
      <c r="G56" s="28">
        <v>12</v>
      </c>
      <c r="H56" s="68">
        <v>14.58</v>
      </c>
      <c r="I56" s="69">
        <v>0.42399999999999999</v>
      </c>
      <c r="J56" s="68">
        <v>14.32</v>
      </c>
      <c r="P56" s="28">
        <v>12</v>
      </c>
      <c r="Q56" s="72">
        <v>15.76</v>
      </c>
      <c r="R56" s="29">
        <v>0.35</v>
      </c>
      <c r="S56" s="70">
        <v>13.04</v>
      </c>
      <c r="Y56" s="28">
        <v>12</v>
      </c>
      <c r="Z56" s="45">
        <v>16.670000000000002</v>
      </c>
      <c r="AA56" s="29">
        <v>0.3</v>
      </c>
      <c r="AB56" s="68">
        <v>12.07</v>
      </c>
    </row>
    <row r="57" spans="3:28" x14ac:dyDescent="0.25">
      <c r="C57" s="11"/>
      <c r="D57" s="11"/>
      <c r="E57" s="11"/>
      <c r="F57" s="11"/>
      <c r="G57" s="12">
        <v>20</v>
      </c>
      <c r="H57" s="11"/>
      <c r="I57" s="11"/>
      <c r="J57" s="71"/>
      <c r="L57" s="11"/>
      <c r="M57" s="11"/>
      <c r="N57" s="11"/>
      <c r="O57" s="11"/>
      <c r="P57" s="12">
        <v>20</v>
      </c>
      <c r="Q57" s="71"/>
      <c r="R57" s="23"/>
      <c r="S57" s="71"/>
      <c r="U57" s="11"/>
      <c r="V57" s="11"/>
      <c r="W57" s="11"/>
      <c r="X57" s="11"/>
      <c r="Y57" s="12">
        <v>20</v>
      </c>
      <c r="Z57" s="11"/>
      <c r="AA57" s="11"/>
      <c r="AB57" s="11"/>
    </row>
    <row r="58" spans="3:28" x14ac:dyDescent="0.25">
      <c r="D58" s="8"/>
      <c r="J58" s="36"/>
      <c r="K58" s="36"/>
      <c r="L58" s="36"/>
    </row>
    <row r="59" spans="3:28" x14ac:dyDescent="0.25">
      <c r="D59" s="8"/>
      <c r="J59" s="36"/>
      <c r="K59" s="36"/>
      <c r="L59" s="36"/>
    </row>
    <row r="60" spans="3:28" ht="18" x14ac:dyDescent="0.35">
      <c r="C60" t="s">
        <v>152</v>
      </c>
      <c r="D60" s="4">
        <f>'Sw.beam_Lx88x11_dt-3'!$H$24</f>
        <v>3</v>
      </c>
      <c r="E60" t="s">
        <v>6</v>
      </c>
      <c r="L60" t="s">
        <v>153</v>
      </c>
      <c r="M60" s="4">
        <f>'Sw.beam_Lx88x11_dt-3,5'!$H$24</f>
        <v>3.5</v>
      </c>
      <c r="N60" t="s">
        <v>6</v>
      </c>
      <c r="U60" t="s">
        <v>158</v>
      </c>
      <c r="V60" s="4">
        <f>'Sw.beam_Lx88x11_dt-4'!$H$24</f>
        <v>4</v>
      </c>
      <c r="W60" t="s">
        <v>6</v>
      </c>
    </row>
    <row r="61" spans="3:28" ht="18" x14ac:dyDescent="0.35">
      <c r="G61" s="9" t="s">
        <v>175</v>
      </c>
      <c r="H61" s="9" t="s">
        <v>179</v>
      </c>
      <c r="I61" s="9" t="s">
        <v>176</v>
      </c>
      <c r="J61" s="9" t="s">
        <v>177</v>
      </c>
      <c r="P61" s="9" t="s">
        <v>175</v>
      </c>
      <c r="Q61" s="9" t="s">
        <v>179</v>
      </c>
      <c r="R61" s="9" t="s">
        <v>176</v>
      </c>
      <c r="S61" s="9" t="s">
        <v>177</v>
      </c>
      <c r="Y61" s="9" t="s">
        <v>175</v>
      </c>
      <c r="Z61" s="9" t="s">
        <v>179</v>
      </c>
      <c r="AA61" s="9" t="s">
        <v>176</v>
      </c>
      <c r="AB61" s="9" t="s">
        <v>177</v>
      </c>
    </row>
    <row r="62" spans="3:28" x14ac:dyDescent="0.25">
      <c r="I62" s="9" t="s">
        <v>96</v>
      </c>
      <c r="J62" s="9" t="s">
        <v>178</v>
      </c>
      <c r="R62" s="9" t="s">
        <v>96</v>
      </c>
      <c r="S62" s="9" t="s">
        <v>178</v>
      </c>
      <c r="AA62" s="9" t="s">
        <v>96</v>
      </c>
      <c r="AB62" s="9" t="s">
        <v>178</v>
      </c>
    </row>
    <row r="63" spans="3:28" ht="18" x14ac:dyDescent="0.35">
      <c r="C63" s="16" t="s">
        <v>138</v>
      </c>
      <c r="D63" s="67">
        <f>'Sw.beam_Lx88x11_dt-3'!$H$15</f>
        <v>0.7</v>
      </c>
      <c r="E63" s="16" t="s">
        <v>6</v>
      </c>
      <c r="G63" s="17">
        <v>2</v>
      </c>
      <c r="H63" s="74">
        <v>21.95</v>
      </c>
      <c r="I63" s="25">
        <v>0.748</v>
      </c>
      <c r="J63" s="85">
        <v>25.5</v>
      </c>
      <c r="L63" s="16" t="s">
        <v>138</v>
      </c>
      <c r="M63" s="67">
        <f>'Sw.beam_Lx88x11_dt-3,5'!$H$15</f>
        <v>0.7</v>
      </c>
      <c r="N63" s="16" t="s">
        <v>6</v>
      </c>
      <c r="P63" s="17">
        <v>2</v>
      </c>
      <c r="Q63" s="74">
        <v>21.62</v>
      </c>
      <c r="R63" s="25">
        <v>0.64500000000000002</v>
      </c>
      <c r="S63" s="85">
        <v>24.18</v>
      </c>
      <c r="U63" s="16" t="s">
        <v>138</v>
      </c>
      <c r="V63" s="67">
        <f>'Sw.beam_Lx88x11_dt-4'!$H$15</f>
        <v>0.7</v>
      </c>
      <c r="W63" s="16" t="s">
        <v>6</v>
      </c>
      <c r="Y63" s="17">
        <v>2</v>
      </c>
      <c r="Z63" s="74">
        <v>21.31</v>
      </c>
      <c r="AA63" s="25">
        <v>0.57799999999999996</v>
      </c>
      <c r="AB63" s="85">
        <v>23.92</v>
      </c>
    </row>
    <row r="64" spans="3:28" x14ac:dyDescent="0.25">
      <c r="G64" s="9">
        <v>4</v>
      </c>
      <c r="H64" s="2">
        <v>20.420000000000002</v>
      </c>
      <c r="I64" s="22">
        <v>0.74399999999999999</v>
      </c>
      <c r="J64" s="73">
        <v>30.5</v>
      </c>
      <c r="P64" s="9">
        <v>4</v>
      </c>
      <c r="Q64" s="2">
        <v>20.260000000000002</v>
      </c>
      <c r="R64" s="22">
        <v>0.64100000000000001</v>
      </c>
      <c r="S64" s="73">
        <v>29.13</v>
      </c>
      <c r="Y64" s="9">
        <v>4</v>
      </c>
      <c r="Z64" s="2">
        <v>20.059999999999999</v>
      </c>
      <c r="AA64" s="22">
        <v>0.57299999999999995</v>
      </c>
      <c r="AB64" s="73">
        <v>28.2</v>
      </c>
    </row>
    <row r="65" spans="3:28" x14ac:dyDescent="0.25">
      <c r="G65" s="9">
        <v>8</v>
      </c>
      <c r="H65" s="2">
        <v>19.010000000000002</v>
      </c>
      <c r="I65" s="22">
        <v>0.747</v>
      </c>
      <c r="J65" s="73">
        <v>33.57</v>
      </c>
      <c r="P65" s="9">
        <v>8</v>
      </c>
      <c r="Q65" s="2">
        <v>18.899999999999999</v>
      </c>
      <c r="R65" s="22">
        <v>0.64300000000000002</v>
      </c>
      <c r="S65" s="73">
        <v>32.15</v>
      </c>
      <c r="Y65" s="9">
        <v>8</v>
      </c>
      <c r="Z65" s="2">
        <v>18.75</v>
      </c>
      <c r="AA65" s="22">
        <v>0.57499999999999996</v>
      </c>
      <c r="AB65" s="73">
        <v>31.19</v>
      </c>
    </row>
    <row r="66" spans="3:28" x14ac:dyDescent="0.25">
      <c r="G66" s="9">
        <v>16</v>
      </c>
      <c r="H66" s="2">
        <v>18.07</v>
      </c>
      <c r="I66" s="22">
        <v>0.74099999999999999</v>
      </c>
      <c r="J66" s="73">
        <v>33.78</v>
      </c>
      <c r="P66" s="9">
        <v>16</v>
      </c>
      <c r="Q66" s="2">
        <v>17.98</v>
      </c>
      <c r="R66" s="22">
        <v>0.63800000000000001</v>
      </c>
      <c r="S66" s="73">
        <v>32.36</v>
      </c>
      <c r="Y66" s="9">
        <v>16</v>
      </c>
      <c r="Z66" s="2">
        <v>17.87</v>
      </c>
      <c r="AA66" s="22">
        <v>0.57099999999999995</v>
      </c>
      <c r="AB66" s="73">
        <v>31.39</v>
      </c>
    </row>
    <row r="67" spans="3:28" ht="18" x14ac:dyDescent="0.35">
      <c r="C67" s="16" t="s">
        <v>139</v>
      </c>
      <c r="D67" s="67">
        <f>'Sw.beam_Lx88x11_dt-3'!$I$15</f>
        <v>1</v>
      </c>
      <c r="E67" s="16" t="s">
        <v>6</v>
      </c>
      <c r="G67" s="17">
        <v>2</v>
      </c>
      <c r="H67" s="74">
        <v>20.93</v>
      </c>
      <c r="I67" s="25">
        <v>0.623</v>
      </c>
      <c r="J67" s="85">
        <v>19.52</v>
      </c>
      <c r="L67" s="16" t="s">
        <v>139</v>
      </c>
      <c r="M67" s="67">
        <f>'Sw.beam_Lx88x11_dt-3,5'!$I$15</f>
        <v>1</v>
      </c>
      <c r="N67" s="16" t="s">
        <v>6</v>
      </c>
      <c r="P67" s="17">
        <v>2</v>
      </c>
      <c r="Q67" s="74">
        <v>20.66</v>
      </c>
      <c r="R67" s="25">
        <v>0.52500000000000002</v>
      </c>
      <c r="S67" s="85">
        <v>17.91</v>
      </c>
      <c r="U67" s="16" t="s">
        <v>139</v>
      </c>
      <c r="V67" s="67">
        <f>'Sw.beam_Lx88x11_dt-4'!$I$15</f>
        <v>1</v>
      </c>
      <c r="W67" s="16" t="s">
        <v>6</v>
      </c>
      <c r="Y67" s="17">
        <v>2</v>
      </c>
      <c r="Z67" s="74">
        <v>20.36</v>
      </c>
      <c r="AA67" s="25">
        <v>0.46100000000000002</v>
      </c>
      <c r="AB67" s="85">
        <v>16.8</v>
      </c>
    </row>
    <row r="68" spans="3:28" x14ac:dyDescent="0.25">
      <c r="G68" s="9">
        <v>4</v>
      </c>
      <c r="H68" s="2">
        <v>19.600000000000001</v>
      </c>
      <c r="I68" s="22">
        <v>0.62</v>
      </c>
      <c r="J68" s="73">
        <v>22.07</v>
      </c>
      <c r="P68" s="9">
        <v>4</v>
      </c>
      <c r="Q68" s="2">
        <v>19.670000000000002</v>
      </c>
      <c r="R68" s="22">
        <v>0.52200000000000002</v>
      </c>
      <c r="S68" s="73">
        <v>20.420000000000002</v>
      </c>
      <c r="Y68" s="9">
        <v>4</v>
      </c>
      <c r="Z68" s="2">
        <v>19.579999999999998</v>
      </c>
      <c r="AA68" s="22">
        <v>0.45900000000000002</v>
      </c>
      <c r="AB68" s="73">
        <v>19.27</v>
      </c>
    </row>
    <row r="69" spans="3:28" x14ac:dyDescent="0.25">
      <c r="G69" s="9">
        <v>8</v>
      </c>
      <c r="H69" s="2">
        <v>18.55</v>
      </c>
      <c r="I69" s="22">
        <v>0.622</v>
      </c>
      <c r="J69" s="73">
        <v>23.64</v>
      </c>
      <c r="P69" s="9">
        <v>8</v>
      </c>
      <c r="Q69" s="2">
        <v>18.71</v>
      </c>
      <c r="R69" s="22">
        <v>0.52500000000000002</v>
      </c>
      <c r="S69" s="73">
        <v>21.98</v>
      </c>
      <c r="Y69" s="9">
        <v>8</v>
      </c>
      <c r="Z69" s="2">
        <v>18.66</v>
      </c>
      <c r="AA69" s="22">
        <v>0.46100000000000002</v>
      </c>
      <c r="AB69" s="73">
        <v>20.81</v>
      </c>
    </row>
    <row r="70" spans="3:28" x14ac:dyDescent="0.25">
      <c r="G70" s="9">
        <v>16</v>
      </c>
      <c r="H70" s="2">
        <v>17.86</v>
      </c>
      <c r="I70" s="22">
        <v>0.61699999999999999</v>
      </c>
      <c r="J70" s="73">
        <v>23.71</v>
      </c>
      <c r="P70" s="9">
        <v>16</v>
      </c>
      <c r="Q70" s="2">
        <v>18.03</v>
      </c>
      <c r="R70" s="22">
        <v>0.52100000000000002</v>
      </c>
      <c r="S70" s="73">
        <v>22.05</v>
      </c>
      <c r="Y70" s="9">
        <v>16</v>
      </c>
      <c r="Z70" s="2">
        <v>17.98</v>
      </c>
      <c r="AA70" s="22">
        <v>0.45700000000000002</v>
      </c>
      <c r="AB70" s="73">
        <v>20.88</v>
      </c>
    </row>
    <row r="71" spans="3:28" ht="18" x14ac:dyDescent="0.35">
      <c r="C71" s="16" t="s">
        <v>140</v>
      </c>
      <c r="D71" s="67">
        <f>'Sw.beam_Lx88x11_dt-3'!$J$15</f>
        <v>1.5</v>
      </c>
      <c r="E71" s="16" t="s">
        <v>6</v>
      </c>
      <c r="G71" s="17">
        <v>2</v>
      </c>
      <c r="H71" s="74">
        <v>20.100000000000001</v>
      </c>
      <c r="I71" s="25">
        <v>0.50600000000000001</v>
      </c>
      <c r="J71" s="85">
        <v>15.51</v>
      </c>
      <c r="L71" s="16" t="s">
        <v>140</v>
      </c>
      <c r="M71" s="67">
        <f>'Sw.beam_Lx88x11_dt-3,5'!$J$15</f>
        <v>1.5</v>
      </c>
      <c r="N71" s="16" t="s">
        <v>6</v>
      </c>
      <c r="P71" s="17">
        <v>2</v>
      </c>
      <c r="Q71" s="74">
        <v>19.89</v>
      </c>
      <c r="R71" s="25">
        <v>0.41899999999999998</v>
      </c>
      <c r="S71" s="85">
        <v>14.01</v>
      </c>
      <c r="U71" s="16" t="s">
        <v>140</v>
      </c>
      <c r="V71" s="67">
        <f>'Sw.beam_Lx88x11_dt-4'!$J$15</f>
        <v>1.5</v>
      </c>
      <c r="W71" s="16" t="s">
        <v>6</v>
      </c>
      <c r="Y71" s="17">
        <v>2</v>
      </c>
      <c r="Z71" s="74">
        <v>19.79</v>
      </c>
      <c r="AA71" s="25">
        <v>0.36099999999999999</v>
      </c>
      <c r="AB71" s="85">
        <v>12.9</v>
      </c>
    </row>
    <row r="72" spans="3:28" x14ac:dyDescent="0.25">
      <c r="G72" s="9">
        <v>4</v>
      </c>
      <c r="H72" s="2">
        <v>18.260000000000002</v>
      </c>
      <c r="I72" s="22">
        <v>0.504</v>
      </c>
      <c r="J72" s="73">
        <v>16.73</v>
      </c>
      <c r="P72" s="9">
        <v>4</v>
      </c>
      <c r="Q72" s="2">
        <v>18.649999999999999</v>
      </c>
      <c r="R72" s="22">
        <v>0.41699999999999998</v>
      </c>
      <c r="S72" s="73">
        <v>15.2</v>
      </c>
      <c r="Y72" s="9">
        <v>4</v>
      </c>
      <c r="Z72" s="2">
        <v>18.93</v>
      </c>
      <c r="AA72" s="22">
        <v>0.36</v>
      </c>
      <c r="AB72" s="73">
        <v>14.07</v>
      </c>
    </row>
    <row r="73" spans="3:28" x14ac:dyDescent="0.25">
      <c r="G73" s="9">
        <v>8</v>
      </c>
      <c r="H73" s="2">
        <v>17.149999999999999</v>
      </c>
      <c r="I73" s="22">
        <v>0.50600000000000001</v>
      </c>
      <c r="J73" s="73">
        <v>17.48</v>
      </c>
      <c r="P73" s="9">
        <v>8</v>
      </c>
      <c r="Q73" s="2">
        <v>17.850000000000001</v>
      </c>
      <c r="R73" s="22">
        <v>0.41899999999999998</v>
      </c>
      <c r="S73" s="73">
        <v>15.94</v>
      </c>
      <c r="Y73" s="9">
        <v>8</v>
      </c>
      <c r="Z73" s="2">
        <v>18.29</v>
      </c>
      <c r="AA73" s="22">
        <v>0.36099999999999999</v>
      </c>
      <c r="AB73" s="73">
        <v>14.8</v>
      </c>
    </row>
    <row r="74" spans="3:28" x14ac:dyDescent="0.25">
      <c r="G74" s="9">
        <v>16</v>
      </c>
      <c r="H74" s="2">
        <v>16.329999999999998</v>
      </c>
      <c r="I74" s="22">
        <v>0.501</v>
      </c>
      <c r="J74" s="73">
        <v>17.440000000000001</v>
      </c>
      <c r="P74" s="9">
        <v>16</v>
      </c>
      <c r="Q74" s="2">
        <v>17.190000000000001</v>
      </c>
      <c r="R74" s="22">
        <v>0.41599999999999998</v>
      </c>
      <c r="S74" s="73">
        <v>15.92</v>
      </c>
      <c r="Y74" s="9">
        <v>16</v>
      </c>
      <c r="Z74" s="2">
        <v>17.66</v>
      </c>
      <c r="AA74" s="22">
        <v>0.35899999999999999</v>
      </c>
      <c r="AB74" s="73">
        <v>14.8</v>
      </c>
    </row>
    <row r="75" spans="3:28" ht="18" x14ac:dyDescent="0.35">
      <c r="C75" s="16" t="s">
        <v>141</v>
      </c>
      <c r="D75" s="67">
        <f>'Sw.beam_Lx88x11_dt-3'!$K$15</f>
        <v>2</v>
      </c>
      <c r="E75" s="16" t="s">
        <v>6</v>
      </c>
      <c r="G75" s="17">
        <v>2</v>
      </c>
      <c r="H75" s="74">
        <v>19.28</v>
      </c>
      <c r="I75" s="25">
        <v>0.42799999999999999</v>
      </c>
      <c r="J75" s="85">
        <v>13.08</v>
      </c>
      <c r="L75" s="16" t="s">
        <v>141</v>
      </c>
      <c r="M75" s="67">
        <f>'Sw.beam_Lx88x11_dt-3,5'!$K$15</f>
        <v>2</v>
      </c>
      <c r="N75" s="16" t="s">
        <v>6</v>
      </c>
      <c r="P75" s="17">
        <v>2</v>
      </c>
      <c r="Q75" s="74">
        <v>19.059999999999999</v>
      </c>
      <c r="R75" s="25">
        <v>0.35299999999999998</v>
      </c>
      <c r="S75" s="85">
        <v>11.8</v>
      </c>
      <c r="U75" s="16" t="s">
        <v>141</v>
      </c>
      <c r="V75" s="67">
        <f>'Sw.beam_Lx88x11_dt-4'!$K$15</f>
        <v>2</v>
      </c>
      <c r="W75" s="16" t="s">
        <v>6</v>
      </c>
      <c r="Y75" s="17">
        <v>2</v>
      </c>
      <c r="Z75" s="74">
        <v>18.98</v>
      </c>
      <c r="AA75" s="25">
        <v>0.30199999999999999</v>
      </c>
      <c r="AB75" s="85">
        <v>10.85</v>
      </c>
    </row>
    <row r="76" spans="3:28" x14ac:dyDescent="0.25">
      <c r="G76" s="9">
        <v>4</v>
      </c>
      <c r="H76" s="2">
        <v>16.8</v>
      </c>
      <c r="I76" s="22">
        <v>0.42699999999999999</v>
      </c>
      <c r="J76" s="73">
        <v>13.82</v>
      </c>
      <c r="P76" s="9">
        <v>4</v>
      </c>
      <c r="Q76" s="2">
        <v>17.3</v>
      </c>
      <c r="R76" s="22">
        <v>0.35199999999999998</v>
      </c>
      <c r="S76" s="73">
        <v>11.52</v>
      </c>
      <c r="Y76" s="9">
        <v>4</v>
      </c>
      <c r="Z76" s="2">
        <v>17.77</v>
      </c>
      <c r="AA76" s="22">
        <v>0.30099999999999999</v>
      </c>
      <c r="AB76" s="73">
        <v>11.55</v>
      </c>
    </row>
    <row r="77" spans="3:28" x14ac:dyDescent="0.25">
      <c r="G77" s="9">
        <v>8</v>
      </c>
      <c r="H77" s="2">
        <v>15.28</v>
      </c>
      <c r="I77" s="22">
        <v>0.42799999999999999</v>
      </c>
      <c r="J77" s="73">
        <v>14.26</v>
      </c>
      <c r="P77" s="9">
        <v>8</v>
      </c>
      <c r="Q77" s="2">
        <v>16.28</v>
      </c>
      <c r="R77" s="22">
        <v>0.35299999999999998</v>
      </c>
      <c r="S77" s="73">
        <v>12.96</v>
      </c>
      <c r="Y77" s="9">
        <v>8</v>
      </c>
      <c r="Z77" s="2">
        <v>17.07</v>
      </c>
      <c r="AA77" s="22">
        <v>0.30199999999999999</v>
      </c>
      <c r="AB77" s="73">
        <v>11.98</v>
      </c>
    </row>
    <row r="78" spans="3:28" x14ac:dyDescent="0.25">
      <c r="C78" s="11"/>
      <c r="D78" s="11"/>
      <c r="E78" s="11"/>
      <c r="F78" s="11"/>
      <c r="G78" s="9">
        <v>16</v>
      </c>
      <c r="H78" s="71">
        <v>14.11</v>
      </c>
      <c r="I78" s="23">
        <v>0.42299999999999999</v>
      </c>
      <c r="J78" s="75">
        <v>14.19</v>
      </c>
      <c r="L78" s="11"/>
      <c r="M78" s="11"/>
      <c r="N78" s="11"/>
      <c r="O78" s="11"/>
      <c r="P78" s="9">
        <v>16</v>
      </c>
      <c r="Q78" s="71">
        <v>15.38</v>
      </c>
      <c r="R78" s="23">
        <v>0.35</v>
      </c>
      <c r="S78" s="75">
        <v>12.91</v>
      </c>
      <c r="U78" s="11"/>
      <c r="V78" s="11"/>
      <c r="W78" s="11"/>
      <c r="X78" s="11"/>
      <c r="Y78" s="9">
        <v>16</v>
      </c>
      <c r="Z78" s="71">
        <v>16.329999999999998</v>
      </c>
      <c r="AA78" s="23">
        <v>0.3</v>
      </c>
      <c r="AB78" s="75">
        <v>11.95</v>
      </c>
    </row>
    <row r="79" spans="3:28" ht="9.9499999999999993" customHeight="1" x14ac:dyDescent="0.25">
      <c r="G79" s="16"/>
      <c r="P79" s="16"/>
      <c r="Y79" s="16"/>
    </row>
    <row r="80" spans="3:28" ht="9.9499999999999993" customHeight="1" x14ac:dyDescent="0.25"/>
    <row r="81" spans="2:28" x14ac:dyDescent="0.25">
      <c r="B81" t="s">
        <v>183</v>
      </c>
      <c r="D81" s="8"/>
    </row>
    <row r="82" spans="2:28" ht="18" x14ac:dyDescent="0.35">
      <c r="C82" t="s">
        <v>152</v>
      </c>
      <c r="D82" s="4">
        <f>'Sw.beam_Lx88x11_dt-3'!$H$24</f>
        <v>3</v>
      </c>
      <c r="E82" t="s">
        <v>6</v>
      </c>
      <c r="L82" t="s">
        <v>153</v>
      </c>
      <c r="M82" s="4">
        <f>'Sw.beam_Lx88x11_dt-3,5'!$H$24</f>
        <v>3.5</v>
      </c>
      <c r="N82" t="s">
        <v>6</v>
      </c>
      <c r="U82" t="s">
        <v>158</v>
      </c>
      <c r="V82" s="4">
        <f>'Sw.beam_Lx88x11_dt-4'!$H$24</f>
        <v>4</v>
      </c>
      <c r="W82" t="s">
        <v>6</v>
      </c>
    </row>
    <row r="83" spans="2:28" ht="18" x14ac:dyDescent="0.35">
      <c r="G83" s="9" t="s">
        <v>175</v>
      </c>
      <c r="H83" s="9" t="s">
        <v>179</v>
      </c>
      <c r="I83" s="9" t="s">
        <v>176</v>
      </c>
      <c r="J83" s="9" t="s">
        <v>177</v>
      </c>
      <c r="P83" s="9" t="s">
        <v>175</v>
      </c>
      <c r="Q83" s="9" t="s">
        <v>179</v>
      </c>
      <c r="R83" s="9" t="s">
        <v>176</v>
      </c>
      <c r="S83" s="9" t="s">
        <v>177</v>
      </c>
      <c r="Y83" s="9" t="s">
        <v>175</v>
      </c>
      <c r="Z83" s="9" t="s">
        <v>179</v>
      </c>
      <c r="AA83" s="9" t="s">
        <v>176</v>
      </c>
      <c r="AB83" s="9" t="s">
        <v>177</v>
      </c>
    </row>
    <row r="84" spans="2:28" x14ac:dyDescent="0.25">
      <c r="I84" s="9" t="s">
        <v>96</v>
      </c>
      <c r="J84" s="9" t="s">
        <v>178</v>
      </c>
      <c r="R84" s="9" t="s">
        <v>96</v>
      </c>
      <c r="S84" s="9" t="s">
        <v>178</v>
      </c>
      <c r="AA84" s="9" t="s">
        <v>96</v>
      </c>
      <c r="AB84" s="9" t="s">
        <v>178</v>
      </c>
    </row>
    <row r="85" spans="2:28" ht="18" x14ac:dyDescent="0.35">
      <c r="C85" s="16" t="s">
        <v>138</v>
      </c>
      <c r="D85" s="67">
        <f>'Sw.beam_Lx88x11_dt-3'!$H$15</f>
        <v>0.7</v>
      </c>
      <c r="E85" s="16" t="s">
        <v>6</v>
      </c>
      <c r="G85" s="17">
        <v>2</v>
      </c>
      <c r="H85" s="74">
        <v>14.14</v>
      </c>
      <c r="I85" s="25">
        <v>1.754</v>
      </c>
      <c r="J85" s="74">
        <v>31.61</v>
      </c>
      <c r="L85" s="16" t="s">
        <v>138</v>
      </c>
      <c r="M85" s="67">
        <f>'Sw.beam_Lx88x11_dt-3,5'!$H$15</f>
        <v>0.7</v>
      </c>
      <c r="N85" s="16" t="s">
        <v>6</v>
      </c>
      <c r="P85" s="17">
        <v>2</v>
      </c>
      <c r="Q85" s="74">
        <v>13.88</v>
      </c>
      <c r="R85" s="25">
        <v>1.5980000000000001</v>
      </c>
      <c r="S85" s="74">
        <v>30.22</v>
      </c>
      <c r="U85" s="16" t="s">
        <v>138</v>
      </c>
      <c r="V85" s="67">
        <f>'Sw.beam_Lx88x11_dt-4'!$H$15</f>
        <v>0.7</v>
      </c>
      <c r="W85" s="16" t="s">
        <v>6</v>
      </c>
      <c r="Y85" s="17">
        <v>2</v>
      </c>
      <c r="Z85" s="74">
        <v>13.64</v>
      </c>
      <c r="AA85" s="25">
        <v>1.496</v>
      </c>
      <c r="AB85" s="74">
        <v>29.27</v>
      </c>
    </row>
    <row r="86" spans="2:28" x14ac:dyDescent="0.25">
      <c r="G86" s="9">
        <v>4</v>
      </c>
      <c r="H86" s="2">
        <v>13.75</v>
      </c>
      <c r="I86" s="22">
        <v>1.746</v>
      </c>
      <c r="J86" s="2">
        <v>36.6</v>
      </c>
      <c r="P86" s="9">
        <v>4</v>
      </c>
      <c r="Q86" s="2">
        <v>13.59</v>
      </c>
      <c r="R86" s="22">
        <v>1.59</v>
      </c>
      <c r="S86" s="2">
        <v>35.159999999999997</v>
      </c>
      <c r="Y86" s="9">
        <v>4</v>
      </c>
      <c r="Z86" s="2">
        <v>13.41</v>
      </c>
      <c r="AA86" s="22">
        <v>1.4870000000000001</v>
      </c>
      <c r="AB86" s="2">
        <v>34.18</v>
      </c>
    </row>
    <row r="87" spans="2:28" x14ac:dyDescent="0.25">
      <c r="G87" s="9">
        <v>8</v>
      </c>
      <c r="H87" s="2">
        <v>13.15</v>
      </c>
      <c r="I87" s="22">
        <v>1.7509999999999999</v>
      </c>
      <c r="J87" s="2">
        <v>39.700000000000003</v>
      </c>
      <c r="P87" s="9">
        <v>8</v>
      </c>
      <c r="Q87" s="2">
        <v>13.02</v>
      </c>
      <c r="R87" s="22">
        <v>1.593</v>
      </c>
      <c r="S87" s="2">
        <v>38.22</v>
      </c>
      <c r="Y87" s="9">
        <v>8</v>
      </c>
      <c r="Z87" s="2">
        <v>12.87</v>
      </c>
      <c r="AA87" s="22">
        <v>1.4910000000000001</v>
      </c>
      <c r="AB87" s="2">
        <v>37.21</v>
      </c>
    </row>
    <row r="88" spans="2:28" x14ac:dyDescent="0.25">
      <c r="G88" s="9">
        <v>16</v>
      </c>
      <c r="H88" s="2">
        <v>12.68</v>
      </c>
      <c r="I88" s="22">
        <v>1.734</v>
      </c>
      <c r="J88" s="2">
        <v>39.82</v>
      </c>
      <c r="P88" s="9">
        <v>16</v>
      </c>
      <c r="Q88" s="2">
        <v>12.55</v>
      </c>
      <c r="R88" s="22">
        <v>1.5780000000000001</v>
      </c>
      <c r="S88" s="2">
        <v>38.33</v>
      </c>
      <c r="Y88" s="9">
        <v>16</v>
      </c>
      <c r="Z88" s="2">
        <v>12.43</v>
      </c>
      <c r="AA88" s="22">
        <v>1.476</v>
      </c>
      <c r="AB88" s="2">
        <v>37.32</v>
      </c>
    </row>
    <row r="89" spans="2:28" ht="18" x14ac:dyDescent="0.35">
      <c r="C89" s="16" t="s">
        <v>139</v>
      </c>
      <c r="D89" s="67">
        <f>'Sw.beam_Lx88x11_dt-3'!$I$15</f>
        <v>1</v>
      </c>
      <c r="E89" s="16" t="s">
        <v>6</v>
      </c>
      <c r="G89" s="17">
        <v>2</v>
      </c>
      <c r="H89" s="74">
        <v>13.75</v>
      </c>
      <c r="I89" s="25">
        <v>1.383</v>
      </c>
      <c r="J89" s="74">
        <v>24.21</v>
      </c>
      <c r="L89" s="16" t="s">
        <v>139</v>
      </c>
      <c r="M89" s="67">
        <f>'Sw.beam_Lx88x11_dt-3,5'!$I$15</f>
        <v>1</v>
      </c>
      <c r="N89" s="16" t="s">
        <v>6</v>
      </c>
      <c r="P89" s="17">
        <v>2</v>
      </c>
      <c r="Q89" s="74">
        <v>13.58</v>
      </c>
      <c r="R89" s="25">
        <v>1.232</v>
      </c>
      <c r="S89" s="74">
        <v>22.57</v>
      </c>
      <c r="U89" s="16" t="s">
        <v>139</v>
      </c>
      <c r="V89" s="67">
        <f>'Sw.beam_Lx88x11_dt-4'!$I$15</f>
        <v>1</v>
      </c>
      <c r="W89" s="16" t="s">
        <v>6</v>
      </c>
      <c r="Y89" s="17">
        <v>2</v>
      </c>
      <c r="Z89" s="74">
        <v>13.73</v>
      </c>
      <c r="AA89" s="25">
        <v>1.1339999999999999</v>
      </c>
      <c r="AB89" s="74">
        <v>21.43</v>
      </c>
    </row>
    <row r="90" spans="2:28" x14ac:dyDescent="0.25">
      <c r="G90" s="9">
        <v>4</v>
      </c>
      <c r="H90" s="2">
        <v>13.47</v>
      </c>
      <c r="I90" s="22">
        <v>1.379</v>
      </c>
      <c r="J90" s="2">
        <v>26.73</v>
      </c>
      <c r="P90" s="9">
        <v>4</v>
      </c>
      <c r="Q90" s="2">
        <v>13.47</v>
      </c>
      <c r="R90" s="22">
        <v>1.228</v>
      </c>
      <c r="S90" s="2">
        <v>25.05</v>
      </c>
      <c r="Y90" s="28">
        <v>4</v>
      </c>
      <c r="Z90" s="72">
        <v>13.37</v>
      </c>
      <c r="AA90" s="29">
        <v>1.129</v>
      </c>
      <c r="AB90" s="72">
        <v>23.88</v>
      </c>
    </row>
    <row r="91" spans="2:28" x14ac:dyDescent="0.25">
      <c r="G91" s="9">
        <v>8</v>
      </c>
      <c r="H91" s="2">
        <v>13.07</v>
      </c>
      <c r="I91" s="22">
        <v>1.3819999999999999</v>
      </c>
      <c r="J91" s="2">
        <v>28.3</v>
      </c>
      <c r="P91" s="9">
        <v>8</v>
      </c>
      <c r="Q91" s="2">
        <v>13.09</v>
      </c>
      <c r="R91" s="22">
        <v>1.2310000000000001</v>
      </c>
      <c r="S91" s="2">
        <v>26.6</v>
      </c>
      <c r="Y91" s="9">
        <v>8</v>
      </c>
      <c r="Z91" s="2">
        <v>12.99</v>
      </c>
      <c r="AA91" s="22">
        <v>1.1319999999999999</v>
      </c>
      <c r="AB91" s="2">
        <v>25.41</v>
      </c>
    </row>
    <row r="92" spans="2:28" x14ac:dyDescent="0.25">
      <c r="G92" s="9">
        <v>16</v>
      </c>
      <c r="H92" s="2">
        <v>12.74</v>
      </c>
      <c r="I92" s="22">
        <v>1.369</v>
      </c>
      <c r="J92" s="2">
        <v>28.3</v>
      </c>
      <c r="P92" s="9">
        <v>16</v>
      </c>
      <c r="Q92" s="2">
        <v>12.75</v>
      </c>
      <c r="R92" s="22">
        <v>1.22</v>
      </c>
      <c r="S92" s="2">
        <v>26.61</v>
      </c>
      <c r="Y92" s="9">
        <v>16</v>
      </c>
      <c r="Z92" s="2">
        <v>12.63</v>
      </c>
      <c r="AA92" s="22">
        <v>1.1220000000000001</v>
      </c>
      <c r="AB92" s="2">
        <v>25.41</v>
      </c>
    </row>
    <row r="93" spans="2:28" x14ac:dyDescent="0.25">
      <c r="Y93" s="9">
        <v>20</v>
      </c>
      <c r="Z93" s="2">
        <v>12.5</v>
      </c>
      <c r="AA93" s="22">
        <v>1.1259999999999999</v>
      </c>
      <c r="AB93" s="2">
        <v>25.04</v>
      </c>
    </row>
    <row r="94" spans="2:28" ht="18" x14ac:dyDescent="0.35">
      <c r="C94" s="16" t="s">
        <v>140</v>
      </c>
      <c r="D94" s="67">
        <f>'Sw.beam_Lx88x11_dt-3'!$J$15</f>
        <v>1.5</v>
      </c>
      <c r="E94" s="16" t="s">
        <v>6</v>
      </c>
      <c r="G94" s="17">
        <v>2</v>
      </c>
      <c r="H94" s="74">
        <v>13.46</v>
      </c>
      <c r="I94" s="25">
        <v>1.0740000000000001</v>
      </c>
      <c r="J94" s="74">
        <v>18.850000000000001</v>
      </c>
      <c r="L94" s="16" t="s">
        <v>140</v>
      </c>
      <c r="M94" s="67">
        <f>'Sw.beam_Lx88x11_dt-3,5'!$J$15</f>
        <v>1.5</v>
      </c>
      <c r="N94" s="16" t="s">
        <v>6</v>
      </c>
      <c r="P94" s="17">
        <v>2</v>
      </c>
      <c r="Q94" s="74">
        <v>13.29</v>
      </c>
      <c r="R94" s="25">
        <v>0.93400000000000005</v>
      </c>
      <c r="S94" s="74">
        <v>17.34</v>
      </c>
      <c r="U94" s="16" t="s">
        <v>140</v>
      </c>
      <c r="V94" s="67">
        <f>'Sw.beam_Lx88x11_dt-4'!$J$15</f>
        <v>1.5</v>
      </c>
      <c r="W94" s="16" t="s">
        <v>6</v>
      </c>
      <c r="Y94" s="17">
        <v>2</v>
      </c>
      <c r="Z94" s="74">
        <v>13.24</v>
      </c>
      <c r="AA94" s="25">
        <v>0.84199999999999997</v>
      </c>
      <c r="AB94" s="74">
        <v>16.23</v>
      </c>
    </row>
    <row r="95" spans="2:28" x14ac:dyDescent="0.25">
      <c r="C95" s="45"/>
      <c r="D95" s="84"/>
      <c r="E95" s="45"/>
      <c r="G95" s="9">
        <v>4</v>
      </c>
      <c r="H95" s="72">
        <v>12.9</v>
      </c>
      <c r="I95" s="29">
        <v>1.0720000000000001</v>
      </c>
      <c r="J95" s="72">
        <v>20.059999999999999</v>
      </c>
      <c r="L95" s="45"/>
      <c r="M95" s="84"/>
      <c r="N95" s="45"/>
      <c r="P95" s="9">
        <v>4</v>
      </c>
      <c r="Q95" s="72">
        <v>13.08</v>
      </c>
      <c r="R95" s="29">
        <v>0.93100000000000005</v>
      </c>
      <c r="S95" s="72">
        <v>18.52</v>
      </c>
      <c r="U95" s="45"/>
      <c r="V95" s="84"/>
      <c r="W95" s="45"/>
      <c r="Y95" s="28">
        <v>4</v>
      </c>
      <c r="Z95" s="72">
        <v>13.22</v>
      </c>
      <c r="AA95" s="29">
        <v>0.83899999999999997</v>
      </c>
      <c r="AB95" s="72">
        <v>17.38</v>
      </c>
    </row>
    <row r="96" spans="2:28" x14ac:dyDescent="0.25">
      <c r="G96" s="9">
        <v>8</v>
      </c>
      <c r="H96" s="72">
        <v>12.52</v>
      </c>
      <c r="I96" s="29">
        <v>1.0740000000000001</v>
      </c>
      <c r="J96" s="72">
        <v>20.8</v>
      </c>
      <c r="P96" s="9">
        <v>8</v>
      </c>
      <c r="Q96" s="72">
        <v>12.85</v>
      </c>
      <c r="R96" s="29">
        <v>0.93400000000000005</v>
      </c>
      <c r="S96" s="72">
        <v>19.25</v>
      </c>
      <c r="Y96" s="9">
        <v>8</v>
      </c>
      <c r="Z96" s="72">
        <v>13.04</v>
      </c>
      <c r="AA96" s="29">
        <v>0.84199999999999997</v>
      </c>
      <c r="AB96" s="72">
        <v>18.11</v>
      </c>
    </row>
    <row r="97" spans="2:28" x14ac:dyDescent="0.25">
      <c r="G97" s="9">
        <v>16</v>
      </c>
      <c r="H97" s="70">
        <v>12.14</v>
      </c>
      <c r="I97" s="69">
        <v>1.0629999999999999</v>
      </c>
      <c r="J97" s="70">
        <v>20.72</v>
      </c>
      <c r="P97" s="9">
        <v>16</v>
      </c>
      <c r="Q97" s="70">
        <v>12.54</v>
      </c>
      <c r="R97" s="69">
        <v>0.92500000000000004</v>
      </c>
      <c r="S97" s="70">
        <v>19.190000000000001</v>
      </c>
      <c r="Y97" s="9">
        <v>16</v>
      </c>
      <c r="Z97" s="70">
        <v>12.72</v>
      </c>
      <c r="AA97" s="69">
        <v>0.83399999999999996</v>
      </c>
      <c r="AB97" s="70">
        <v>18.059999999999999</v>
      </c>
    </row>
    <row r="98" spans="2:28" x14ac:dyDescent="0.25">
      <c r="Y98" s="9">
        <v>20</v>
      </c>
      <c r="Z98" s="70">
        <v>12.56</v>
      </c>
      <c r="AA98" s="69">
        <v>0.83699999999999997</v>
      </c>
      <c r="AB98" s="70">
        <v>17.91</v>
      </c>
    </row>
    <row r="99" spans="2:28" ht="18" x14ac:dyDescent="0.35">
      <c r="C99" s="16" t="s">
        <v>141</v>
      </c>
      <c r="D99" s="67">
        <f>'Sw.beam_Lx88x11_dt-3'!$K$15</f>
        <v>2</v>
      </c>
      <c r="E99" s="16" t="s">
        <v>6</v>
      </c>
      <c r="G99" s="17">
        <v>2</v>
      </c>
      <c r="H99" s="74">
        <v>13.29</v>
      </c>
      <c r="I99" s="25">
        <v>0.89900000000000002</v>
      </c>
      <c r="J99" s="74">
        <v>15.69</v>
      </c>
      <c r="L99" s="16" t="s">
        <v>141</v>
      </c>
      <c r="M99" s="67">
        <f>'Sw.beam_Lx88x11_dt-3,5'!$K$15</f>
        <v>2</v>
      </c>
      <c r="N99" s="16" t="s">
        <v>6</v>
      </c>
      <c r="P99" s="17">
        <v>2</v>
      </c>
      <c r="Q99" s="74">
        <v>12.79</v>
      </c>
      <c r="R99" s="25">
        <v>0.77100000000000002</v>
      </c>
      <c r="S99" s="74">
        <v>14.42</v>
      </c>
      <c r="U99" s="16" t="s">
        <v>141</v>
      </c>
      <c r="V99" s="67">
        <f>'Sw.beam_Lx88x11_dt-4'!$K$15</f>
        <v>2</v>
      </c>
      <c r="W99" s="16" t="s">
        <v>6</v>
      </c>
      <c r="Y99" s="17">
        <v>2</v>
      </c>
      <c r="Z99" s="74">
        <v>12.87</v>
      </c>
      <c r="AA99" s="25">
        <v>0.68600000000000005</v>
      </c>
      <c r="AB99" s="74">
        <v>13.46</v>
      </c>
    </row>
    <row r="100" spans="2:28" x14ac:dyDescent="0.25">
      <c r="G100" s="9">
        <v>4</v>
      </c>
      <c r="H100" s="70">
        <v>12.31</v>
      </c>
      <c r="I100" s="29">
        <v>0.89700000000000002</v>
      </c>
      <c r="J100" s="70">
        <v>16.43</v>
      </c>
      <c r="P100" s="9">
        <v>4</v>
      </c>
      <c r="Q100" s="70">
        <v>12.47</v>
      </c>
      <c r="R100" s="29">
        <v>0.76900000000000002</v>
      </c>
      <c r="S100" s="70">
        <v>15.13</v>
      </c>
      <c r="Y100" s="9">
        <v>4</v>
      </c>
      <c r="Z100" s="70">
        <v>12.68</v>
      </c>
      <c r="AA100" s="29">
        <v>0.68400000000000005</v>
      </c>
      <c r="AB100" s="70">
        <v>14.15</v>
      </c>
    </row>
    <row r="101" spans="2:28" x14ac:dyDescent="0.25">
      <c r="G101" s="9">
        <v>8</v>
      </c>
      <c r="H101" s="70">
        <v>11.7</v>
      </c>
      <c r="I101" s="69">
        <v>0.89800000000000002</v>
      </c>
      <c r="J101" s="70">
        <v>16.87</v>
      </c>
      <c r="P101" s="9">
        <v>8</v>
      </c>
      <c r="Q101" s="70">
        <v>12.15</v>
      </c>
      <c r="R101" s="69">
        <v>0.77100000000000002</v>
      </c>
      <c r="S101" s="70">
        <v>15.56</v>
      </c>
      <c r="Y101" s="9">
        <v>8</v>
      </c>
      <c r="Z101" s="70">
        <v>12.53</v>
      </c>
      <c r="AA101" s="69">
        <v>0.68600000000000005</v>
      </c>
      <c r="AB101" s="70">
        <v>14.58</v>
      </c>
    </row>
    <row r="102" spans="2:28" x14ac:dyDescent="0.25">
      <c r="C102" s="11"/>
      <c r="D102" s="11"/>
      <c r="E102" s="11"/>
      <c r="F102" s="11"/>
      <c r="G102" s="12">
        <v>16</v>
      </c>
      <c r="H102" s="71">
        <v>11.1</v>
      </c>
      <c r="I102" s="23">
        <v>0.88800000000000001</v>
      </c>
      <c r="J102" s="71">
        <v>16.77</v>
      </c>
      <c r="L102" s="11"/>
      <c r="M102" s="11"/>
      <c r="N102" s="11"/>
      <c r="O102" s="11"/>
      <c r="P102" s="12">
        <v>16</v>
      </c>
      <c r="Q102" s="71">
        <v>11.71</v>
      </c>
      <c r="R102" s="23">
        <v>0.76300000000000001</v>
      </c>
      <c r="S102" s="71">
        <v>15.48</v>
      </c>
      <c r="U102" s="11"/>
      <c r="V102" s="11"/>
      <c r="W102" s="11"/>
      <c r="X102" s="11"/>
      <c r="Y102" s="12">
        <v>16</v>
      </c>
      <c r="Z102" s="71">
        <v>12.16</v>
      </c>
      <c r="AA102" s="23">
        <v>0.67900000000000005</v>
      </c>
      <c r="AB102" s="71">
        <v>14.51</v>
      </c>
    </row>
    <row r="103" spans="2:28" ht="9.9499999999999993" customHeight="1" x14ac:dyDescent="0.25"/>
    <row r="104" spans="2:28" ht="9.9499999999999993" customHeight="1" x14ac:dyDescent="0.25"/>
    <row r="105" spans="2:28" x14ac:dyDescent="0.25">
      <c r="B105" t="s">
        <v>184</v>
      </c>
      <c r="D105" s="8"/>
    </row>
    <row r="106" spans="2:28" ht="18" x14ac:dyDescent="0.35">
      <c r="C106" t="s">
        <v>152</v>
      </c>
      <c r="D106" s="4">
        <f>'Sw.beam_Lx88x11_dt-3'!$H$24</f>
        <v>3</v>
      </c>
      <c r="E106" t="s">
        <v>6</v>
      </c>
      <c r="L106" t="s">
        <v>153</v>
      </c>
      <c r="M106" s="4">
        <f>'Sw.beam_Lx88x11_dt-3,5'!$H$24</f>
        <v>3.5</v>
      </c>
      <c r="N106" t="s">
        <v>6</v>
      </c>
      <c r="U106" t="s">
        <v>158</v>
      </c>
      <c r="V106" s="4">
        <f>'Sw.beam_Lx88x11_dt-4'!$H$24</f>
        <v>4</v>
      </c>
      <c r="W106" t="s">
        <v>6</v>
      </c>
    </row>
    <row r="107" spans="2:28" ht="18" x14ac:dyDescent="0.35">
      <c r="G107" s="9" t="s">
        <v>175</v>
      </c>
      <c r="H107" s="9" t="s">
        <v>179</v>
      </c>
      <c r="I107" s="9" t="s">
        <v>176</v>
      </c>
      <c r="J107" s="9" t="s">
        <v>177</v>
      </c>
      <c r="P107" s="9" t="s">
        <v>175</v>
      </c>
      <c r="Q107" s="9" t="s">
        <v>179</v>
      </c>
      <c r="R107" s="9" t="s">
        <v>176</v>
      </c>
      <c r="S107" s="9" t="s">
        <v>177</v>
      </c>
      <c r="Y107" s="9" t="s">
        <v>175</v>
      </c>
      <c r="Z107" s="9" t="s">
        <v>179</v>
      </c>
      <c r="AA107" s="9" t="s">
        <v>176</v>
      </c>
      <c r="AB107" s="9" t="s">
        <v>177</v>
      </c>
    </row>
    <row r="108" spans="2:28" x14ac:dyDescent="0.25">
      <c r="I108" s="9" t="s">
        <v>96</v>
      </c>
      <c r="J108" s="9" t="s">
        <v>178</v>
      </c>
      <c r="R108" s="9" t="s">
        <v>96</v>
      </c>
      <c r="S108" s="9" t="s">
        <v>178</v>
      </c>
      <c r="AA108" s="9" t="s">
        <v>96</v>
      </c>
      <c r="AB108" s="9" t="s">
        <v>178</v>
      </c>
    </row>
    <row r="109" spans="2:28" ht="18" x14ac:dyDescent="0.35">
      <c r="C109" s="16" t="s">
        <v>138</v>
      </c>
      <c r="D109" s="67">
        <f>'Sw.beam_Lx88x11_dt-3'!$H$15</f>
        <v>0.7</v>
      </c>
      <c r="E109" s="16" t="s">
        <v>6</v>
      </c>
      <c r="G109" s="17">
        <v>2</v>
      </c>
      <c r="H109" s="74">
        <v>10.28</v>
      </c>
      <c r="I109" s="25">
        <v>3.5110000000000001</v>
      </c>
      <c r="J109" s="74">
        <v>38</v>
      </c>
      <c r="L109" s="16" t="s">
        <v>138</v>
      </c>
      <c r="M109" s="67">
        <f>'Sw.beam_Lx88x11_dt-3,5'!$H$15</f>
        <v>0.7</v>
      </c>
      <c r="N109" s="16" t="s">
        <v>6</v>
      </c>
      <c r="P109" s="17">
        <v>2</v>
      </c>
      <c r="Q109" s="74">
        <v>10.08</v>
      </c>
      <c r="R109" s="25">
        <v>3.3</v>
      </c>
      <c r="S109" s="74">
        <v>36.57</v>
      </c>
      <c r="U109" s="16" t="s">
        <v>138</v>
      </c>
      <c r="V109" s="67">
        <f>'Sw.beam_Lx88x11_dt-4'!$H$15</f>
        <v>0.7</v>
      </c>
      <c r="W109" s="16" t="s">
        <v>6</v>
      </c>
      <c r="Y109" s="17">
        <v>2</v>
      </c>
      <c r="Z109" s="74">
        <v>9.89</v>
      </c>
      <c r="AA109" s="25">
        <v>3.1629999999999998</v>
      </c>
      <c r="AB109" s="74">
        <v>35.590000000000003</v>
      </c>
    </row>
    <row r="110" spans="2:28" x14ac:dyDescent="0.25">
      <c r="G110" s="9">
        <v>4</v>
      </c>
      <c r="H110" s="2">
        <v>10.27</v>
      </c>
      <c r="I110" s="22">
        <v>3.4990000000000001</v>
      </c>
      <c r="J110" s="2">
        <v>42.95</v>
      </c>
      <c r="P110" s="9">
        <v>4</v>
      </c>
      <c r="Q110" s="2">
        <v>10.130000000000001</v>
      </c>
      <c r="R110" s="22">
        <v>3.2890000000000001</v>
      </c>
      <c r="S110" s="2">
        <v>41.47</v>
      </c>
      <c r="Y110" s="9">
        <v>4</v>
      </c>
      <c r="Z110" s="2">
        <v>9.98</v>
      </c>
      <c r="AA110" s="22">
        <v>3.15</v>
      </c>
      <c r="AB110" s="2">
        <v>40.46</v>
      </c>
    </row>
    <row r="111" spans="2:28" x14ac:dyDescent="0.25">
      <c r="G111" s="9">
        <v>8</v>
      </c>
      <c r="H111" s="2">
        <v>9.9600000000000009</v>
      </c>
      <c r="I111" s="22">
        <v>3.468</v>
      </c>
      <c r="J111" s="2">
        <v>43.18</v>
      </c>
      <c r="P111" s="9">
        <v>8</v>
      </c>
      <c r="Q111" s="2">
        <v>9.84</v>
      </c>
      <c r="R111" s="22">
        <v>3.2589999999999999</v>
      </c>
      <c r="S111" s="2">
        <v>41.69</v>
      </c>
      <c r="Y111" s="9">
        <v>8</v>
      </c>
      <c r="Z111" s="2">
        <v>9.7200000000000006</v>
      </c>
      <c r="AA111" s="22">
        <v>3.1230000000000002</v>
      </c>
      <c r="AB111" s="2">
        <v>40.682000000000002</v>
      </c>
    </row>
    <row r="112" spans="2:28" x14ac:dyDescent="0.25">
      <c r="G112" s="9">
        <v>16</v>
      </c>
      <c r="H112" s="2">
        <v>9.67</v>
      </c>
      <c r="I112" s="22">
        <v>3.464</v>
      </c>
      <c r="J112" s="2">
        <v>44.26</v>
      </c>
      <c r="P112" s="9">
        <v>16</v>
      </c>
      <c r="Q112" s="2">
        <v>9.5500000000000007</v>
      </c>
      <c r="R112" s="22">
        <v>3.2549999999999999</v>
      </c>
      <c r="S112" s="2">
        <v>42.75</v>
      </c>
      <c r="Y112" s="9">
        <v>16</v>
      </c>
      <c r="Z112" s="2">
        <v>9.4499999999999993</v>
      </c>
      <c r="AA112" s="22">
        <v>3.12</v>
      </c>
      <c r="AB112" s="2">
        <v>41.71</v>
      </c>
    </row>
    <row r="113" spans="2:28" ht="18" x14ac:dyDescent="0.35">
      <c r="C113" s="16" t="s">
        <v>139</v>
      </c>
      <c r="D113" s="67">
        <f>'Sw.beam_Lx88x11_dt-3'!$I$15</f>
        <v>1</v>
      </c>
      <c r="E113" s="16" t="s">
        <v>6</v>
      </c>
      <c r="G113" s="17">
        <v>2</v>
      </c>
      <c r="H113" s="74">
        <v>10.09</v>
      </c>
      <c r="I113" s="25">
        <v>2.67</v>
      </c>
      <c r="J113" s="74">
        <v>28.99</v>
      </c>
      <c r="L113" s="16" t="s">
        <v>139</v>
      </c>
      <c r="M113" s="67">
        <f>'Sw.beam_Lx88x11_dt-3,5'!$I$15</f>
        <v>1</v>
      </c>
      <c r="N113" s="16" t="s">
        <v>6</v>
      </c>
      <c r="P113" s="17">
        <v>2</v>
      </c>
      <c r="Q113" s="74">
        <v>10</v>
      </c>
      <c r="R113" s="25">
        <v>2.464</v>
      </c>
      <c r="S113" s="74">
        <v>27.33</v>
      </c>
      <c r="U113" s="16" t="s">
        <v>139</v>
      </c>
      <c r="V113" s="67">
        <f>'Sw.beam_Lx88x11_dt-4'!$I$15</f>
        <v>1</v>
      </c>
      <c r="W113" s="16" t="s">
        <v>6</v>
      </c>
      <c r="Y113" s="17">
        <v>2</v>
      </c>
      <c r="Z113" s="74">
        <v>9.86</v>
      </c>
      <c r="AA113" s="25">
        <v>2.3319999999999999</v>
      </c>
      <c r="AB113" s="74">
        <v>26.18</v>
      </c>
    </row>
    <row r="114" spans="2:28" x14ac:dyDescent="0.25">
      <c r="G114" s="9">
        <v>4</v>
      </c>
      <c r="H114" s="2">
        <v>10.15</v>
      </c>
      <c r="I114" s="22">
        <v>2.6619999999999999</v>
      </c>
      <c r="J114" s="2">
        <v>31.48</v>
      </c>
      <c r="P114" s="9">
        <v>4</v>
      </c>
      <c r="Q114" s="2">
        <v>10.16</v>
      </c>
      <c r="R114" s="22">
        <v>2.4569999999999999</v>
      </c>
      <c r="S114" s="2">
        <v>29.78</v>
      </c>
      <c r="Y114" s="9">
        <v>4</v>
      </c>
      <c r="Z114" s="2">
        <v>10.07</v>
      </c>
      <c r="AA114" s="22">
        <v>2.3239999999999998</v>
      </c>
      <c r="AB114" s="2">
        <v>28.59</v>
      </c>
    </row>
    <row r="115" spans="2:28" x14ac:dyDescent="0.25">
      <c r="G115" s="9">
        <v>8</v>
      </c>
      <c r="H115" s="2">
        <v>9.9700000000000006</v>
      </c>
      <c r="I115" s="22">
        <v>2.6379999999999999</v>
      </c>
      <c r="J115" s="2">
        <v>31.49</v>
      </c>
      <c r="P115" s="9">
        <v>8</v>
      </c>
      <c r="Q115" s="2">
        <v>9.9700000000000006</v>
      </c>
      <c r="R115" s="22">
        <v>2.4359999999999999</v>
      </c>
      <c r="S115" s="2">
        <v>29.81</v>
      </c>
      <c r="Y115" s="9">
        <v>8</v>
      </c>
      <c r="Z115" s="2">
        <v>9.8800000000000008</v>
      </c>
      <c r="AA115" s="22">
        <v>2.3050000000000002</v>
      </c>
      <c r="AB115" s="2">
        <v>28.62</v>
      </c>
    </row>
    <row r="116" spans="2:28" x14ac:dyDescent="0.25">
      <c r="G116" s="9">
        <v>16</v>
      </c>
      <c r="H116" s="2">
        <v>9.7899999999999991</v>
      </c>
      <c r="I116" s="22">
        <v>2.6349999999999998</v>
      </c>
      <c r="J116" s="2">
        <v>32.049999999999997</v>
      </c>
      <c r="P116" s="9">
        <v>16</v>
      </c>
      <c r="Q116" s="2">
        <v>9.76</v>
      </c>
      <c r="R116" s="22">
        <v>2.4340000000000002</v>
      </c>
      <c r="S116" s="2">
        <v>30.35</v>
      </c>
      <c r="Y116" s="9">
        <v>16</v>
      </c>
      <c r="Z116" s="2">
        <v>9.65</v>
      </c>
      <c r="AA116" s="22">
        <v>2.302</v>
      </c>
      <c r="AB116" s="2">
        <v>29.15</v>
      </c>
    </row>
    <row r="117" spans="2:28" ht="18" x14ac:dyDescent="0.35">
      <c r="C117" s="16" t="s">
        <v>140</v>
      </c>
      <c r="D117" s="67">
        <f>'Sw.beam_Lx88x11_dt-3'!$J$15</f>
        <v>1.5</v>
      </c>
      <c r="E117" s="16" t="s">
        <v>6</v>
      </c>
      <c r="G117" s="17">
        <v>2</v>
      </c>
      <c r="H117" s="74">
        <v>9.9</v>
      </c>
      <c r="I117" s="25">
        <v>1.9910000000000001</v>
      </c>
      <c r="J117" s="74">
        <v>22.21</v>
      </c>
      <c r="L117" s="16" t="s">
        <v>140</v>
      </c>
      <c r="M117" s="67">
        <f>'Sw.beam_Lx88x11_dt-3,5'!$J$15</f>
        <v>1.5</v>
      </c>
      <c r="N117" s="16" t="s">
        <v>6</v>
      </c>
      <c r="P117" s="17">
        <v>2</v>
      </c>
      <c r="Q117" s="74">
        <v>9.83</v>
      </c>
      <c r="R117" s="25">
        <v>1.798</v>
      </c>
      <c r="S117" s="74">
        <v>20.7</v>
      </c>
      <c r="U117" s="16" t="s">
        <v>140</v>
      </c>
      <c r="V117" s="67">
        <f>'Sw.beam_Lx88x11_dt-4'!$J$15</f>
        <v>1.5</v>
      </c>
      <c r="W117" s="16" t="s">
        <v>6</v>
      </c>
      <c r="Y117" s="17">
        <v>2</v>
      </c>
      <c r="Z117" s="74">
        <v>9.83</v>
      </c>
      <c r="AA117" s="25">
        <v>1.671</v>
      </c>
      <c r="AB117" s="74">
        <v>19.59</v>
      </c>
    </row>
    <row r="118" spans="2:28" x14ac:dyDescent="0.25">
      <c r="G118" s="9">
        <v>4</v>
      </c>
      <c r="H118" s="72">
        <v>9.8000000000000007</v>
      </c>
      <c r="I118" s="29">
        <v>1.9870000000000001</v>
      </c>
      <c r="J118" s="72">
        <v>23.42</v>
      </c>
      <c r="P118" s="9">
        <v>4</v>
      </c>
      <c r="Q118" s="72">
        <v>9.94</v>
      </c>
      <c r="R118" s="29">
        <v>1.794</v>
      </c>
      <c r="S118" s="72">
        <v>21.87</v>
      </c>
      <c r="Y118" s="9">
        <v>4</v>
      </c>
      <c r="Z118" s="72">
        <v>10.050000000000001</v>
      </c>
      <c r="AA118" s="29">
        <v>1.667</v>
      </c>
      <c r="AB118" s="72">
        <v>20.73</v>
      </c>
    </row>
    <row r="119" spans="2:28" x14ac:dyDescent="0.25">
      <c r="G119" s="9">
        <v>8</v>
      </c>
      <c r="H119" s="72">
        <v>9.67</v>
      </c>
      <c r="I119" s="29">
        <v>1.97</v>
      </c>
      <c r="J119" s="72">
        <v>23.35</v>
      </c>
      <c r="P119" s="9">
        <v>8</v>
      </c>
      <c r="Q119" s="72">
        <v>9.89</v>
      </c>
      <c r="R119" s="29">
        <v>1.778</v>
      </c>
      <c r="S119" s="72">
        <v>21.82</v>
      </c>
      <c r="Y119" s="9">
        <v>8</v>
      </c>
      <c r="Z119" s="72">
        <v>10.01</v>
      </c>
      <c r="AA119" s="29">
        <v>1.6539999999999999</v>
      </c>
      <c r="AB119" s="72">
        <v>20.69</v>
      </c>
    </row>
    <row r="120" spans="2:28" x14ac:dyDescent="0.25">
      <c r="G120" s="9">
        <v>16</v>
      </c>
      <c r="H120" s="70">
        <v>9.4600000000000009</v>
      </c>
      <c r="I120" s="69">
        <v>1.966</v>
      </c>
      <c r="J120" s="70">
        <v>23.6</v>
      </c>
      <c r="P120" s="9">
        <v>16</v>
      </c>
      <c r="Q120" s="70">
        <v>9.7100000000000009</v>
      </c>
      <c r="R120" s="69">
        <v>1.776</v>
      </c>
      <c r="S120" s="70">
        <v>22.07</v>
      </c>
      <c r="Y120" s="9">
        <v>16</v>
      </c>
      <c r="Z120" s="70">
        <v>9.82</v>
      </c>
      <c r="AA120" s="69">
        <v>1.6519999999999999</v>
      </c>
      <c r="AB120" s="70">
        <v>20.94</v>
      </c>
    </row>
    <row r="121" spans="2:28" ht="18" x14ac:dyDescent="0.35">
      <c r="C121" s="16" t="s">
        <v>141</v>
      </c>
      <c r="D121" s="67">
        <f>'Sw.beam_Lx88x11_dt-3'!$K$15</f>
        <v>2</v>
      </c>
      <c r="E121" s="16" t="s">
        <v>6</v>
      </c>
      <c r="G121" s="17">
        <v>2</v>
      </c>
      <c r="H121" s="74">
        <v>9.82</v>
      </c>
      <c r="I121" s="25">
        <v>1.1599999999999999</v>
      </c>
      <c r="J121" s="74">
        <v>18.32</v>
      </c>
      <c r="L121" s="16" t="s">
        <v>141</v>
      </c>
      <c r="M121" s="67">
        <f>'Sw.beam_Lx88x11_dt-3,5'!$K$15</f>
        <v>2</v>
      </c>
      <c r="N121" s="16" t="s">
        <v>6</v>
      </c>
      <c r="P121" s="17">
        <v>2</v>
      </c>
      <c r="Q121" s="74">
        <v>9.61</v>
      </c>
      <c r="R121" s="25">
        <v>1.45</v>
      </c>
      <c r="S121" s="74">
        <v>17.04</v>
      </c>
      <c r="U121" s="16" t="s">
        <v>141</v>
      </c>
      <c r="V121" s="67">
        <f>'Sw.beam_Lx88x11_dt-4'!$K$15</f>
        <v>2</v>
      </c>
      <c r="W121" s="16" t="s">
        <v>6</v>
      </c>
      <c r="Y121" s="17">
        <v>2</v>
      </c>
      <c r="Z121" s="74">
        <v>9.57</v>
      </c>
      <c r="AA121" s="25">
        <v>1.33</v>
      </c>
      <c r="AB121" s="74">
        <v>16.079999999999998</v>
      </c>
    </row>
    <row r="122" spans="2:28" x14ac:dyDescent="0.25">
      <c r="G122" s="9">
        <v>4</v>
      </c>
      <c r="H122" s="72">
        <v>9.4499999999999993</v>
      </c>
      <c r="I122" s="29">
        <v>1.627</v>
      </c>
      <c r="J122" s="72">
        <v>19.05</v>
      </c>
      <c r="P122" s="9">
        <v>4</v>
      </c>
      <c r="Q122" s="72">
        <v>9.5500000000000007</v>
      </c>
      <c r="R122" s="29">
        <v>1.446</v>
      </c>
      <c r="S122" s="72">
        <v>17.75</v>
      </c>
      <c r="Y122" s="9">
        <v>4</v>
      </c>
      <c r="Z122" s="72">
        <v>9.7100000000000009</v>
      </c>
      <c r="AA122" s="29">
        <v>1.327</v>
      </c>
      <c r="AB122" s="72">
        <v>16.77</v>
      </c>
    </row>
    <row r="123" spans="2:28" x14ac:dyDescent="0.25">
      <c r="G123" s="9">
        <v>8</v>
      </c>
      <c r="H123" s="72">
        <v>9.19</v>
      </c>
      <c r="I123" s="29">
        <v>1.6120000000000001</v>
      </c>
      <c r="J123" s="72">
        <v>18.96</v>
      </c>
      <c r="P123" s="9">
        <v>8</v>
      </c>
      <c r="Q123" s="72">
        <v>9.48</v>
      </c>
      <c r="R123" s="29">
        <v>1.4339999999999999</v>
      </c>
      <c r="S123" s="72">
        <v>17.68</v>
      </c>
      <c r="Y123" s="9">
        <v>8</v>
      </c>
      <c r="Z123" s="72">
        <v>9.73</v>
      </c>
      <c r="AA123" s="29">
        <v>1.3160000000000001</v>
      </c>
      <c r="AB123" s="72">
        <v>16.71</v>
      </c>
    </row>
    <row r="124" spans="2:28" x14ac:dyDescent="0.25">
      <c r="C124" s="11"/>
      <c r="D124" s="11"/>
      <c r="E124" s="11"/>
      <c r="F124" s="11"/>
      <c r="G124" s="12">
        <v>16</v>
      </c>
      <c r="H124" s="75">
        <v>8.82</v>
      </c>
      <c r="I124" s="76">
        <v>1.6080000000000001</v>
      </c>
      <c r="J124" s="75">
        <v>19.100000000000001</v>
      </c>
      <c r="L124" s="11"/>
      <c r="M124" s="11"/>
      <c r="N124" s="11"/>
      <c r="O124" s="11"/>
      <c r="P124" s="12">
        <v>16</v>
      </c>
      <c r="Q124" s="75">
        <v>9.2100000000000009</v>
      </c>
      <c r="R124" s="76">
        <v>1.431</v>
      </c>
      <c r="S124" s="75">
        <v>17.809999999999999</v>
      </c>
      <c r="U124" s="11"/>
      <c r="V124" s="11"/>
      <c r="W124" s="11"/>
      <c r="X124" s="11"/>
      <c r="Y124" s="12">
        <v>16</v>
      </c>
      <c r="Z124" s="75">
        <v>9.5</v>
      </c>
      <c r="AA124" s="76">
        <v>1.3140000000000001</v>
      </c>
      <c r="AB124" s="75">
        <v>16.850000000000001</v>
      </c>
    </row>
    <row r="125" spans="2:28" ht="9.9499999999999993" customHeight="1" x14ac:dyDescent="0.25"/>
    <row r="126" spans="2:28" ht="9.9499999999999993" customHeight="1" x14ac:dyDescent="0.25"/>
    <row r="127" spans="2:28" x14ac:dyDescent="0.25">
      <c r="B127" t="s">
        <v>185</v>
      </c>
      <c r="D127" s="8"/>
    </row>
    <row r="128" spans="2:28" ht="18" x14ac:dyDescent="0.35">
      <c r="C128" t="s">
        <v>152</v>
      </c>
      <c r="D128" s="4">
        <f>'Sw.beam_Lx88x11_dt-3'!$H$24</f>
        <v>3</v>
      </c>
      <c r="E128" t="s">
        <v>6</v>
      </c>
      <c r="L128" t="s">
        <v>153</v>
      </c>
      <c r="M128" s="4">
        <f>'Sw.beam_Lx88x11_dt-3,5'!$H$24</f>
        <v>3.5</v>
      </c>
      <c r="N128" t="s">
        <v>6</v>
      </c>
      <c r="U128" t="s">
        <v>158</v>
      </c>
      <c r="V128" s="4">
        <f>'Sw.beam_Lx88x11_dt-4'!$H$24</f>
        <v>4</v>
      </c>
      <c r="W128" t="s">
        <v>6</v>
      </c>
    </row>
    <row r="129" spans="3:28" ht="18" x14ac:dyDescent="0.35">
      <c r="G129" s="9" t="s">
        <v>175</v>
      </c>
      <c r="H129" s="9" t="s">
        <v>179</v>
      </c>
      <c r="I129" s="9" t="s">
        <v>176</v>
      </c>
      <c r="J129" s="9" t="s">
        <v>177</v>
      </c>
      <c r="P129" s="9" t="s">
        <v>175</v>
      </c>
      <c r="Q129" s="9" t="s">
        <v>179</v>
      </c>
      <c r="R129" s="9" t="s">
        <v>176</v>
      </c>
      <c r="S129" s="9" t="s">
        <v>177</v>
      </c>
      <c r="Y129" s="9" t="s">
        <v>175</v>
      </c>
      <c r="Z129" s="9" t="s">
        <v>179</v>
      </c>
      <c r="AA129" s="9" t="s">
        <v>176</v>
      </c>
      <c r="AB129" s="9" t="s">
        <v>177</v>
      </c>
    </row>
    <row r="130" spans="3:28" x14ac:dyDescent="0.25">
      <c r="I130" s="9" t="s">
        <v>96</v>
      </c>
      <c r="J130" s="9" t="s">
        <v>178</v>
      </c>
      <c r="R130" s="9" t="s">
        <v>96</v>
      </c>
      <c r="S130" s="9" t="s">
        <v>178</v>
      </c>
      <c r="AA130" s="9" t="s">
        <v>96</v>
      </c>
      <c r="AB130" s="9" t="s">
        <v>178</v>
      </c>
    </row>
    <row r="131" spans="3:28" ht="18" x14ac:dyDescent="0.35">
      <c r="C131" s="16" t="s">
        <v>138</v>
      </c>
      <c r="D131" s="67">
        <f>'Sw.beam_Lx88x11_dt-3'!$H$15</f>
        <v>0.7</v>
      </c>
      <c r="E131" s="16" t="s">
        <v>6</v>
      </c>
      <c r="G131" s="17">
        <v>1</v>
      </c>
      <c r="H131" s="16">
        <v>5.16</v>
      </c>
      <c r="I131" s="52">
        <v>10.403</v>
      </c>
      <c r="J131" s="52">
        <v>47.25</v>
      </c>
      <c r="L131" s="16" t="s">
        <v>138</v>
      </c>
      <c r="M131" s="67">
        <f>'Sw.beam_Lx88x11_dt-3,5'!$H$15</f>
        <v>0.7</v>
      </c>
      <c r="N131" s="16" t="s">
        <v>6</v>
      </c>
      <c r="P131" s="17">
        <v>1</v>
      </c>
      <c r="Q131" s="74">
        <v>4.93</v>
      </c>
      <c r="R131" s="25">
        <v>10.085000000000001</v>
      </c>
      <c r="S131" s="74">
        <v>45.84</v>
      </c>
      <c r="U131" s="16" t="s">
        <v>138</v>
      </c>
      <c r="V131" s="67">
        <f>'Sw.beam_Lx88x11_dt-4'!$H$15</f>
        <v>0.7</v>
      </c>
      <c r="W131" s="16" t="s">
        <v>6</v>
      </c>
      <c r="Y131" s="17">
        <v>1</v>
      </c>
      <c r="Z131" s="74">
        <v>4.76</v>
      </c>
      <c r="AA131" s="25">
        <v>9.8770000000000007</v>
      </c>
      <c r="AB131" s="74">
        <v>44.86</v>
      </c>
    </row>
    <row r="132" spans="3:28" x14ac:dyDescent="0.25">
      <c r="G132" s="28">
        <v>2</v>
      </c>
      <c r="H132" s="72">
        <v>6.58</v>
      </c>
      <c r="I132" s="29">
        <v>10.275</v>
      </c>
      <c r="J132" s="72">
        <v>51.17</v>
      </c>
      <c r="P132" s="28">
        <v>2</v>
      </c>
      <c r="Q132" s="72">
        <v>6.45</v>
      </c>
      <c r="R132" s="29">
        <v>9.9570000000000007</v>
      </c>
      <c r="S132" s="72">
        <v>49.7</v>
      </c>
      <c r="Y132" s="28">
        <v>2</v>
      </c>
      <c r="Z132" s="72">
        <v>6.32</v>
      </c>
      <c r="AA132" s="29">
        <v>9.7490000000000006</v>
      </c>
      <c r="AB132" s="72">
        <v>48.69</v>
      </c>
    </row>
    <row r="133" spans="3:28" x14ac:dyDescent="0.25">
      <c r="G133" s="9">
        <v>4</v>
      </c>
      <c r="H133" s="2">
        <v>6.77</v>
      </c>
      <c r="I133" s="22">
        <v>10.257</v>
      </c>
      <c r="J133" s="2">
        <v>56.03</v>
      </c>
      <c r="P133" s="9">
        <v>4</v>
      </c>
      <c r="Q133" s="2">
        <v>6.67</v>
      </c>
      <c r="R133" s="22">
        <v>9.9380000000000006</v>
      </c>
      <c r="S133" s="2">
        <v>54.51</v>
      </c>
      <c r="Y133" s="9">
        <v>4</v>
      </c>
      <c r="Z133" s="2">
        <v>6.57</v>
      </c>
      <c r="AA133" s="22">
        <v>9.73</v>
      </c>
      <c r="AB133" s="2">
        <v>53.47</v>
      </c>
    </row>
    <row r="134" spans="3:28" x14ac:dyDescent="0.25">
      <c r="G134" s="9">
        <v>8</v>
      </c>
      <c r="H134" s="2">
        <v>6.67</v>
      </c>
      <c r="I134" s="22">
        <v>10.16</v>
      </c>
      <c r="J134" s="2">
        <v>56.08</v>
      </c>
      <c r="P134" s="9">
        <v>8</v>
      </c>
      <c r="Q134" s="2">
        <v>6.58</v>
      </c>
      <c r="R134" s="22">
        <v>9.843</v>
      </c>
      <c r="S134" s="2">
        <v>54.56</v>
      </c>
      <c r="Y134" s="9">
        <v>8</v>
      </c>
      <c r="Z134" s="2">
        <v>6.49</v>
      </c>
      <c r="AA134" s="22">
        <v>9.6359999999999992</v>
      </c>
      <c r="AB134" s="2">
        <v>53.51</v>
      </c>
    </row>
    <row r="135" spans="3:28" x14ac:dyDescent="0.25">
      <c r="G135" s="9">
        <v>16</v>
      </c>
      <c r="H135" s="2">
        <v>6.52</v>
      </c>
      <c r="I135" s="22">
        <v>10.129</v>
      </c>
      <c r="J135" s="2">
        <v>55.32</v>
      </c>
    </row>
    <row r="136" spans="3:28" ht="18" x14ac:dyDescent="0.35">
      <c r="C136" s="16" t="s">
        <v>139</v>
      </c>
      <c r="D136" s="67">
        <f>'Sw.beam_Lx88x11_dt-3'!$I$15</f>
        <v>1</v>
      </c>
      <c r="E136" s="16" t="s">
        <v>6</v>
      </c>
      <c r="G136" s="17">
        <v>1</v>
      </c>
      <c r="H136" s="74">
        <v>5.6</v>
      </c>
      <c r="I136" s="25">
        <v>7.5990000000000002</v>
      </c>
      <c r="J136" s="74">
        <v>36.58</v>
      </c>
      <c r="L136" s="16" t="s">
        <v>139</v>
      </c>
      <c r="M136" s="67">
        <f>'Sw.beam_Lx88x11_dt-3,5'!$I$15</f>
        <v>1</v>
      </c>
      <c r="N136" s="16" t="s">
        <v>6</v>
      </c>
      <c r="P136" s="17">
        <v>1</v>
      </c>
      <c r="Q136" s="74">
        <v>5.38</v>
      </c>
      <c r="R136" s="25">
        <v>7.2889999999999997</v>
      </c>
      <c r="S136" s="74">
        <v>35.07</v>
      </c>
      <c r="U136" s="16" t="s">
        <v>139</v>
      </c>
      <c r="V136" s="67">
        <f>'Sw.beam_Lx88x11_dt-4'!$I$15</f>
        <v>1</v>
      </c>
      <c r="W136" s="16" t="s">
        <v>6</v>
      </c>
      <c r="Y136" s="17">
        <v>1</v>
      </c>
      <c r="Z136" s="74">
        <v>5.2</v>
      </c>
      <c r="AA136" s="25">
        <v>7.0880000000000001</v>
      </c>
      <c r="AB136" s="74">
        <v>34</v>
      </c>
    </row>
    <row r="137" spans="3:28" x14ac:dyDescent="0.25">
      <c r="G137" s="28">
        <v>2</v>
      </c>
      <c r="H137" s="72">
        <v>6.52</v>
      </c>
      <c r="I137" s="29">
        <v>7.5119999999999996</v>
      </c>
      <c r="J137" s="72">
        <v>38.659999999999997</v>
      </c>
      <c r="P137" s="28">
        <v>2</v>
      </c>
      <c r="Q137" s="72">
        <v>6.5</v>
      </c>
      <c r="R137" s="29">
        <v>7.2</v>
      </c>
      <c r="S137" s="72">
        <v>37</v>
      </c>
      <c r="Y137" s="28">
        <v>2</v>
      </c>
      <c r="Z137" s="72">
        <v>6.42</v>
      </c>
      <c r="AA137" s="29">
        <v>6.9989999999999997</v>
      </c>
      <c r="AB137" s="72">
        <v>35.83</v>
      </c>
    </row>
    <row r="138" spans="3:28" x14ac:dyDescent="0.25">
      <c r="G138" s="9">
        <v>4</v>
      </c>
      <c r="H138" s="2">
        <v>6.76</v>
      </c>
      <c r="I138" s="22">
        <v>7.5010000000000003</v>
      </c>
      <c r="J138" s="2">
        <v>41.11</v>
      </c>
      <c r="P138" s="9">
        <v>4</v>
      </c>
      <c r="Q138" s="2">
        <v>6.77</v>
      </c>
      <c r="R138" s="22">
        <v>7.1890000000000001</v>
      </c>
      <c r="S138" s="2">
        <v>39.4</v>
      </c>
      <c r="Y138" s="9">
        <v>4</v>
      </c>
      <c r="Z138" s="2">
        <v>6.71</v>
      </c>
      <c r="AA138" s="22">
        <v>6.9870000000000001</v>
      </c>
      <c r="AB138" s="2">
        <v>38.200000000000003</v>
      </c>
    </row>
    <row r="139" spans="3:28" x14ac:dyDescent="0.25">
      <c r="G139" s="9">
        <v>8</v>
      </c>
      <c r="H139" s="2">
        <v>6.72</v>
      </c>
      <c r="I139" s="22">
        <v>7.43</v>
      </c>
      <c r="J139" s="2">
        <v>41.01</v>
      </c>
      <c r="P139" s="12">
        <v>8</v>
      </c>
      <c r="Q139" s="71">
        <v>6.72</v>
      </c>
      <c r="R139" s="23">
        <v>7.1219999999999999</v>
      </c>
      <c r="S139" s="71">
        <v>39.31</v>
      </c>
      <c r="Y139" s="12">
        <v>8</v>
      </c>
      <c r="Z139" s="71">
        <v>6.65</v>
      </c>
      <c r="AA139" s="23">
        <v>6.9219999999999997</v>
      </c>
      <c r="AB139" s="71">
        <v>38.11</v>
      </c>
    </row>
    <row r="140" spans="3:28" ht="18" x14ac:dyDescent="0.35">
      <c r="C140" s="16" t="s">
        <v>140</v>
      </c>
      <c r="D140" s="67">
        <f>'Sw.beam_Lx88x11_dt-3'!$J$15</f>
        <v>1.5</v>
      </c>
      <c r="E140" s="16" t="s">
        <v>6</v>
      </c>
      <c r="G140" s="17">
        <v>1</v>
      </c>
      <c r="H140" s="74">
        <v>5.92</v>
      </c>
      <c r="I140" s="25">
        <v>5.39</v>
      </c>
      <c r="J140" s="74">
        <v>27.69</v>
      </c>
      <c r="L140" s="16" t="s">
        <v>140</v>
      </c>
      <c r="M140" s="67">
        <f>'Sw.beam_Lx88x11_dt-3,5'!$J$15</f>
        <v>1.5</v>
      </c>
      <c r="N140" s="16" t="s">
        <v>6</v>
      </c>
      <c r="P140" s="17">
        <v>1</v>
      </c>
      <c r="Q140" s="74">
        <v>5.71</v>
      </c>
      <c r="R140" s="25">
        <v>5.0910000000000002</v>
      </c>
      <c r="S140" s="74">
        <v>26.32</v>
      </c>
      <c r="U140" s="16" t="s">
        <v>140</v>
      </c>
      <c r="V140" s="67">
        <f>'Sw.beam_Lx88x11_dt-4'!$J$15</f>
        <v>1.5</v>
      </c>
      <c r="W140" s="16" t="s">
        <v>6</v>
      </c>
      <c r="Y140" s="17">
        <v>1</v>
      </c>
      <c r="Z140" s="74">
        <v>5.56</v>
      </c>
      <c r="AA140" s="25">
        <v>4.8979999999999997</v>
      </c>
      <c r="AB140" s="74">
        <v>25.32</v>
      </c>
    </row>
    <row r="141" spans="3:28" x14ac:dyDescent="0.25">
      <c r="G141" s="28">
        <v>2</v>
      </c>
      <c r="H141" s="72">
        <v>6.38</v>
      </c>
      <c r="I141" s="29">
        <v>5.3360000000000003</v>
      </c>
      <c r="J141" s="72">
        <v>28.98</v>
      </c>
      <c r="P141" s="28">
        <v>2</v>
      </c>
      <c r="Q141" s="72">
        <v>6.4</v>
      </c>
      <c r="R141" s="29">
        <v>5.0350000000000001</v>
      </c>
      <c r="S141" s="72">
        <v>27.47</v>
      </c>
      <c r="Y141" s="28">
        <v>2</v>
      </c>
      <c r="Z141" s="72">
        <v>6.44</v>
      </c>
      <c r="AA141" s="29">
        <v>4.84</v>
      </c>
      <c r="AB141" s="72">
        <v>26.36</v>
      </c>
    </row>
    <row r="142" spans="3:28" x14ac:dyDescent="0.25">
      <c r="G142" s="9">
        <v>4</v>
      </c>
      <c r="H142" s="2">
        <v>6.55</v>
      </c>
      <c r="I142" s="22">
        <v>5.3289999999999997</v>
      </c>
      <c r="J142" s="2">
        <v>30.17</v>
      </c>
      <c r="P142" s="9">
        <v>4</v>
      </c>
      <c r="Q142" s="2">
        <v>6.66</v>
      </c>
      <c r="R142" s="22">
        <v>5.0279999999999996</v>
      </c>
      <c r="S142" s="2">
        <v>28.63</v>
      </c>
      <c r="Y142" s="9">
        <v>4</v>
      </c>
      <c r="Z142" s="2">
        <v>6.75</v>
      </c>
      <c r="AA142" s="22">
        <v>4.8339999999999996</v>
      </c>
      <c r="AB142" s="2">
        <v>27.48</v>
      </c>
    </row>
    <row r="143" spans="3:28" x14ac:dyDescent="0.25">
      <c r="G143" s="9">
        <v>8</v>
      </c>
      <c r="H143" s="2">
        <v>6.58</v>
      </c>
      <c r="I143" s="22">
        <v>5.2779999999999996</v>
      </c>
      <c r="J143" s="2">
        <v>30.03</v>
      </c>
      <c r="P143" s="9">
        <v>8</v>
      </c>
      <c r="Q143" s="2">
        <v>6.72</v>
      </c>
      <c r="R143" s="22">
        <v>4.9820000000000002</v>
      </c>
      <c r="S143" s="2">
        <v>28.5</v>
      </c>
      <c r="Y143" s="9">
        <v>8</v>
      </c>
      <c r="Z143" s="2">
        <v>6.79</v>
      </c>
      <c r="AA143" s="22">
        <v>4.7889999999999997</v>
      </c>
      <c r="AB143" s="2">
        <v>27.36</v>
      </c>
    </row>
    <row r="144" spans="3:28" ht="18" x14ac:dyDescent="0.35">
      <c r="C144" s="16" t="s">
        <v>141</v>
      </c>
      <c r="D144" s="67">
        <f>'Sw.beam_Lx88x11_dt-3'!$K$15</f>
        <v>2</v>
      </c>
      <c r="E144" s="16" t="s">
        <v>6</v>
      </c>
      <c r="G144" s="17">
        <v>1</v>
      </c>
      <c r="H144" s="74">
        <v>6.13</v>
      </c>
      <c r="I144" s="25">
        <v>4.258</v>
      </c>
      <c r="J144" s="74">
        <v>22.66</v>
      </c>
      <c r="L144" s="16" t="s">
        <v>141</v>
      </c>
      <c r="M144" s="67">
        <f>'Sw.beam_Lx88x11_dt-3,5'!$K$15</f>
        <v>2</v>
      </c>
      <c r="N144" s="16" t="s">
        <v>6</v>
      </c>
      <c r="P144" s="17">
        <v>1</v>
      </c>
      <c r="Q144" s="74">
        <v>5.82</v>
      </c>
      <c r="R144" s="25">
        <v>3.9729999999999999</v>
      </c>
      <c r="S144" s="74">
        <v>21.48</v>
      </c>
      <c r="U144" s="16" t="s">
        <v>141</v>
      </c>
      <c r="V144" s="67">
        <f>'Sw.beam_Lx88x11_dt-4'!$K$15</f>
        <v>2</v>
      </c>
      <c r="W144" s="16" t="s">
        <v>6</v>
      </c>
      <c r="Y144" s="17">
        <v>1</v>
      </c>
      <c r="Z144" s="74">
        <v>5.64</v>
      </c>
      <c r="AA144" s="25">
        <v>3.786</v>
      </c>
      <c r="AB144" s="74">
        <v>20.6</v>
      </c>
    </row>
    <row r="145" spans="2:28" x14ac:dyDescent="0.25">
      <c r="G145" s="28">
        <v>2</v>
      </c>
      <c r="H145" s="72">
        <v>6.3</v>
      </c>
      <c r="I145" s="29">
        <v>4.22</v>
      </c>
      <c r="J145" s="72">
        <v>23.59</v>
      </c>
      <c r="P145" s="28">
        <v>2</v>
      </c>
      <c r="Q145" s="72">
        <v>6.24</v>
      </c>
      <c r="R145" s="29">
        <v>3.9329999999999998</v>
      </c>
      <c r="S145" s="72">
        <v>22.31</v>
      </c>
      <c r="Y145" s="28">
        <v>2</v>
      </c>
      <c r="Z145" s="72">
        <v>6.26</v>
      </c>
      <c r="AA145" s="29">
        <v>3.746</v>
      </c>
      <c r="AB145" s="72">
        <v>21.35</v>
      </c>
    </row>
    <row r="146" spans="2:28" x14ac:dyDescent="0.25">
      <c r="G146" s="9">
        <v>4</v>
      </c>
      <c r="H146" s="2">
        <v>6.34</v>
      </c>
      <c r="I146" s="22">
        <v>4.2149999999999999</v>
      </c>
      <c r="J146" s="2">
        <v>24.31</v>
      </c>
      <c r="P146" s="9">
        <v>4</v>
      </c>
      <c r="Q146" s="2">
        <v>6.43</v>
      </c>
      <c r="R146" s="22">
        <v>3.9279999999999999</v>
      </c>
      <c r="S146" s="2">
        <v>23.01</v>
      </c>
      <c r="Y146" s="9">
        <v>4</v>
      </c>
      <c r="Z146" s="2">
        <v>6.55</v>
      </c>
      <c r="AA146" s="22">
        <v>3.7410000000000001</v>
      </c>
      <c r="AB146" s="2">
        <v>22.04</v>
      </c>
    </row>
    <row r="147" spans="2:28" x14ac:dyDescent="0.25">
      <c r="C147" s="11"/>
      <c r="D147" s="11"/>
      <c r="E147" s="11"/>
      <c r="F147" s="11"/>
      <c r="G147" s="12">
        <v>8</v>
      </c>
      <c r="H147" s="71">
        <v>6.32</v>
      </c>
      <c r="I147" s="23">
        <v>4.1740000000000004</v>
      </c>
      <c r="J147" s="71">
        <v>24.17</v>
      </c>
      <c r="L147" s="11"/>
      <c r="M147" s="11"/>
      <c r="N147" s="11"/>
      <c r="O147" s="11"/>
      <c r="P147" s="12">
        <v>8</v>
      </c>
      <c r="Q147" s="71">
        <v>6.49</v>
      </c>
      <c r="R147" s="23">
        <v>3.891</v>
      </c>
      <c r="S147" s="71">
        <v>22.89</v>
      </c>
      <c r="U147" s="11"/>
      <c r="V147" s="11"/>
      <c r="W147" s="11"/>
      <c r="X147" s="11"/>
      <c r="Y147" s="12">
        <v>8</v>
      </c>
      <c r="Z147" s="71">
        <v>6.65</v>
      </c>
      <c r="AA147" s="23">
        <v>3.706</v>
      </c>
      <c r="AB147" s="71">
        <v>21.92</v>
      </c>
    </row>
    <row r="148" spans="2:28" ht="9.9499999999999993" customHeight="1" x14ac:dyDescent="0.25"/>
    <row r="149" spans="2:28" ht="9.9499999999999993" customHeight="1" x14ac:dyDescent="0.25"/>
    <row r="150" spans="2:28" x14ac:dyDescent="0.25">
      <c r="B150" t="s">
        <v>186</v>
      </c>
      <c r="D150" s="8"/>
    </row>
    <row r="151" spans="2:28" ht="18" x14ac:dyDescent="0.35">
      <c r="C151" t="s">
        <v>152</v>
      </c>
      <c r="D151" s="4">
        <f>'Sw.beam_Lx88x11_dt-3'!$H$24</f>
        <v>3</v>
      </c>
      <c r="E151" t="s">
        <v>6</v>
      </c>
      <c r="L151" t="s">
        <v>153</v>
      </c>
      <c r="M151" s="4">
        <f>'Sw.beam_Lx88x11_dt-3,5'!$H$24</f>
        <v>3.5</v>
      </c>
      <c r="N151" t="s">
        <v>6</v>
      </c>
      <c r="U151" t="s">
        <v>158</v>
      </c>
      <c r="V151" s="4">
        <f>'Sw.beam_Lx88x11_dt-4'!$H$24</f>
        <v>4</v>
      </c>
      <c r="W151" t="s">
        <v>6</v>
      </c>
    </row>
    <row r="152" spans="2:28" ht="18" x14ac:dyDescent="0.35">
      <c r="G152" s="9" t="s">
        <v>175</v>
      </c>
      <c r="H152" s="9" t="s">
        <v>179</v>
      </c>
      <c r="I152" s="9" t="s">
        <v>176</v>
      </c>
      <c r="J152" s="9" t="s">
        <v>177</v>
      </c>
      <c r="P152" s="9" t="s">
        <v>175</v>
      </c>
      <c r="Q152" s="9" t="s">
        <v>179</v>
      </c>
      <c r="R152" s="9" t="s">
        <v>176</v>
      </c>
      <c r="S152" s="9" t="s">
        <v>177</v>
      </c>
      <c r="Y152" s="9" t="s">
        <v>175</v>
      </c>
      <c r="Z152" s="9" t="s">
        <v>179</v>
      </c>
      <c r="AA152" s="9" t="s">
        <v>176</v>
      </c>
      <c r="AB152" s="9" t="s">
        <v>177</v>
      </c>
    </row>
    <row r="153" spans="2:28" x14ac:dyDescent="0.25">
      <c r="I153" s="9" t="s">
        <v>96</v>
      </c>
      <c r="J153" s="9" t="s">
        <v>178</v>
      </c>
      <c r="R153" s="9" t="s">
        <v>96</v>
      </c>
      <c r="S153" s="9" t="s">
        <v>178</v>
      </c>
      <c r="AA153" s="9" t="s">
        <v>96</v>
      </c>
      <c r="AB153" s="9" t="s">
        <v>178</v>
      </c>
    </row>
    <row r="154" spans="2:28" ht="18" x14ac:dyDescent="0.35">
      <c r="C154" s="16" t="s">
        <v>138</v>
      </c>
      <c r="D154" s="67">
        <f>'Sw.beam_Lx88x11_dt-3'!$H$15</f>
        <v>0.7</v>
      </c>
      <c r="E154" s="16" t="s">
        <v>6</v>
      </c>
      <c r="G154" s="17">
        <v>1</v>
      </c>
      <c r="H154" s="74">
        <v>4.32</v>
      </c>
      <c r="I154" s="25">
        <v>23.236000000000001</v>
      </c>
      <c r="J154" s="74">
        <v>61.04</v>
      </c>
      <c r="L154" s="16" t="s">
        <v>138</v>
      </c>
      <c r="M154" s="67">
        <f>'Sw.beam_Lx88x11_dt-3,5'!$H$15</f>
        <v>0.7</v>
      </c>
      <c r="N154" s="16" t="s">
        <v>6</v>
      </c>
      <c r="P154" s="17">
        <v>1</v>
      </c>
      <c r="Q154" s="74">
        <v>4.1500000000000004</v>
      </c>
      <c r="R154" s="25">
        <v>22.809000000000001</v>
      </c>
      <c r="S154" s="74">
        <v>59.63</v>
      </c>
      <c r="U154" s="16" t="s">
        <v>138</v>
      </c>
      <c r="V154" s="67">
        <f>'Sw.beam_Lx88x11_dt-4'!$H$15</f>
        <v>0.7</v>
      </c>
      <c r="W154" s="16" t="s">
        <v>6</v>
      </c>
      <c r="Y154" s="17">
        <v>1</v>
      </c>
      <c r="Z154" s="74">
        <v>4.01</v>
      </c>
      <c r="AA154" s="25">
        <v>22.527999999999999</v>
      </c>
      <c r="AB154" s="74">
        <v>58.65</v>
      </c>
    </row>
    <row r="155" spans="2:28" x14ac:dyDescent="0.25">
      <c r="G155" s="28">
        <v>2</v>
      </c>
      <c r="H155" s="72">
        <v>5.38</v>
      </c>
      <c r="I155" s="29">
        <v>23.071999999999999</v>
      </c>
      <c r="J155" s="72">
        <v>64.599999999999994</v>
      </c>
      <c r="P155" s="28">
        <v>2</v>
      </c>
      <c r="Q155" s="72">
        <v>5.29</v>
      </c>
      <c r="R155" s="29">
        <v>22.645</v>
      </c>
      <c r="S155" s="72">
        <v>63.11</v>
      </c>
      <c r="Y155" s="28">
        <v>2</v>
      </c>
      <c r="Z155" s="72">
        <v>5.21</v>
      </c>
      <c r="AA155" s="29">
        <v>22.364999999999998</v>
      </c>
      <c r="AB155" s="72">
        <v>62.09</v>
      </c>
    </row>
    <row r="156" spans="2:28" x14ac:dyDescent="0.25">
      <c r="G156" s="9">
        <v>4</v>
      </c>
      <c r="H156" s="2">
        <v>5.33</v>
      </c>
      <c r="I156" s="22">
        <v>22.579000000000001</v>
      </c>
      <c r="J156" s="2">
        <v>64.02</v>
      </c>
      <c r="P156" s="9">
        <v>4</v>
      </c>
      <c r="Q156">
        <v>5.27</v>
      </c>
      <c r="R156" s="22">
        <v>22.16</v>
      </c>
      <c r="S156">
        <v>62.56</v>
      </c>
      <c r="Y156" s="9">
        <v>4</v>
      </c>
      <c r="Z156" s="2">
        <v>5.2</v>
      </c>
      <c r="AA156" s="22">
        <v>21.885999999999999</v>
      </c>
      <c r="AB156" s="2">
        <v>61.56</v>
      </c>
    </row>
    <row r="157" spans="2:28" x14ac:dyDescent="0.25">
      <c r="G157" s="9">
        <v>8</v>
      </c>
      <c r="H157" s="2">
        <v>5.15</v>
      </c>
      <c r="I157" s="22">
        <v>22.777000000000001</v>
      </c>
      <c r="J157" s="2">
        <v>66.010000000000005</v>
      </c>
      <c r="P157" s="9">
        <v>8</v>
      </c>
      <c r="Q157" s="2">
        <v>5.0999999999999996</v>
      </c>
      <c r="R157" s="22">
        <v>22.35</v>
      </c>
      <c r="S157" s="2">
        <v>64.5</v>
      </c>
      <c r="Y157" s="9">
        <v>8</v>
      </c>
      <c r="Z157" s="2">
        <v>5.04</v>
      </c>
      <c r="AA157" s="22">
        <v>22.077000000000002</v>
      </c>
      <c r="AB157" s="2">
        <v>63.45</v>
      </c>
    </row>
    <row r="158" spans="2:28" ht="18" x14ac:dyDescent="0.35">
      <c r="C158" s="16" t="s">
        <v>139</v>
      </c>
      <c r="D158" s="67">
        <f>'Sw.beam_Lx88x11_dt-3'!$I$15</f>
        <v>1</v>
      </c>
      <c r="E158" s="16" t="s">
        <v>6</v>
      </c>
      <c r="G158" s="17">
        <v>1</v>
      </c>
      <c r="H158" s="74">
        <v>4.29</v>
      </c>
      <c r="I158" s="25">
        <v>16.678000000000001</v>
      </c>
      <c r="J158" s="74">
        <v>46.47</v>
      </c>
      <c r="L158" s="16" t="s">
        <v>139</v>
      </c>
      <c r="M158" s="67">
        <f>'Sw.beam_Lx88x11_dt-3,5'!$I$15</f>
        <v>1</v>
      </c>
      <c r="N158" s="16" t="s">
        <v>6</v>
      </c>
      <c r="P158" s="17">
        <v>1</v>
      </c>
      <c r="Q158" s="74">
        <v>4.16</v>
      </c>
      <c r="R158" s="25">
        <v>16.260999999999999</v>
      </c>
      <c r="S158" s="74">
        <v>44.95</v>
      </c>
      <c r="U158" s="16" t="s">
        <v>139</v>
      </c>
      <c r="V158" s="67">
        <f>'Sw.beam_Lx88x11_dt-4'!$I$15</f>
        <v>1</v>
      </c>
      <c r="W158" s="16" t="s">
        <v>6</v>
      </c>
      <c r="Y158" s="17">
        <v>1</v>
      </c>
      <c r="Z158" s="74">
        <v>4.03</v>
      </c>
      <c r="AA158" s="25">
        <v>15.99</v>
      </c>
      <c r="AB158" s="74">
        <v>43.89</v>
      </c>
    </row>
    <row r="159" spans="2:28" x14ac:dyDescent="0.25">
      <c r="G159" s="28">
        <v>2</v>
      </c>
      <c r="H159" s="72">
        <v>5.08</v>
      </c>
      <c r="I159" s="29">
        <v>16.562000000000001</v>
      </c>
      <c r="J159" s="72">
        <v>48.43</v>
      </c>
      <c r="P159" s="28">
        <v>2</v>
      </c>
      <c r="Q159" s="72">
        <v>5.08</v>
      </c>
      <c r="R159" s="29">
        <v>16.143000000000001</v>
      </c>
      <c r="S159" s="72">
        <v>46.76</v>
      </c>
      <c r="Y159" s="28">
        <v>2</v>
      </c>
      <c r="Z159" s="72">
        <v>5.03</v>
      </c>
      <c r="AA159" s="29">
        <v>15.872</v>
      </c>
      <c r="AB159" s="72">
        <v>45.59</v>
      </c>
    </row>
    <row r="160" spans="2:28" x14ac:dyDescent="0.25">
      <c r="G160" s="9">
        <v>4</v>
      </c>
      <c r="H160" s="2">
        <v>5.19</v>
      </c>
      <c r="I160" s="22">
        <v>16.209</v>
      </c>
      <c r="J160" s="2">
        <v>47.78</v>
      </c>
      <c r="P160" s="9">
        <v>4</v>
      </c>
      <c r="Q160" s="2">
        <v>5.21</v>
      </c>
      <c r="R160" s="22">
        <v>15.798</v>
      </c>
      <c r="S160" s="2">
        <v>46.14</v>
      </c>
      <c r="Y160" s="9">
        <v>4</v>
      </c>
      <c r="Z160" s="2">
        <v>5.17</v>
      </c>
      <c r="AA160" s="22">
        <v>15.532999999999999</v>
      </c>
      <c r="AB160" s="2">
        <v>44.98</v>
      </c>
    </row>
    <row r="161" spans="3:28" x14ac:dyDescent="0.25">
      <c r="G161" s="12">
        <v>8</v>
      </c>
      <c r="H161" s="71">
        <v>5.13</v>
      </c>
      <c r="I161" s="23">
        <v>16.350999999999999</v>
      </c>
      <c r="J161" s="71">
        <v>48.95</v>
      </c>
      <c r="P161" s="12">
        <v>8</v>
      </c>
      <c r="Q161" s="71">
        <v>5.13</v>
      </c>
      <c r="R161" s="23">
        <v>15.938000000000001</v>
      </c>
      <c r="S161" s="71">
        <v>47.27</v>
      </c>
      <c r="Y161" s="12">
        <v>8</v>
      </c>
      <c r="Z161" s="71">
        <v>5.08</v>
      </c>
      <c r="AA161" s="23">
        <v>15.669</v>
      </c>
      <c r="AB161" s="71">
        <v>46.08</v>
      </c>
    </row>
    <row r="162" spans="3:28" ht="18" x14ac:dyDescent="0.35">
      <c r="C162" s="16" t="s">
        <v>140</v>
      </c>
      <c r="D162" s="67">
        <f>'Sw.beam_Lx88x11_dt-3'!$J$15</f>
        <v>1.5</v>
      </c>
      <c r="E162" s="16" t="s">
        <v>6</v>
      </c>
      <c r="G162" s="17">
        <v>1</v>
      </c>
      <c r="H162" s="74">
        <v>4.29</v>
      </c>
      <c r="I162" s="25">
        <v>11.545999999999999</v>
      </c>
      <c r="J162" s="74">
        <v>34.53</v>
      </c>
      <c r="L162" s="16" t="s">
        <v>140</v>
      </c>
      <c r="M162" s="67">
        <f>'Sw.beam_Lx88x11_dt-3,5'!$J$15</f>
        <v>1.5</v>
      </c>
      <c r="N162" s="16" t="s">
        <v>6</v>
      </c>
      <c r="P162" s="17">
        <v>1</v>
      </c>
      <c r="Q162" s="74">
        <v>4.18</v>
      </c>
      <c r="R162" s="25">
        <v>11.14</v>
      </c>
      <c r="S162" s="74">
        <v>33.159999999999997</v>
      </c>
      <c r="U162" s="16" t="s">
        <v>140</v>
      </c>
      <c r="V162" s="67">
        <f>'Sw.beam_Lx88x11_dt-4'!$J$15</f>
        <v>1.5</v>
      </c>
      <c r="W162" s="16" t="s">
        <v>6</v>
      </c>
      <c r="Y162" s="17">
        <v>1</v>
      </c>
      <c r="Z162" s="74">
        <v>4.0999999999999996</v>
      </c>
      <c r="AA162" s="25">
        <v>10.878</v>
      </c>
      <c r="AB162" s="74">
        <v>32.159999999999997</v>
      </c>
    </row>
    <row r="163" spans="3:28" x14ac:dyDescent="0.25">
      <c r="G163" s="28">
        <v>2</v>
      </c>
      <c r="H163" s="72">
        <v>4.8</v>
      </c>
      <c r="I163" s="29">
        <v>11.471</v>
      </c>
      <c r="J163" s="72">
        <v>35.78</v>
      </c>
      <c r="P163" s="28">
        <v>2</v>
      </c>
      <c r="Q163" s="72">
        <v>4.8499999999999996</v>
      </c>
      <c r="R163" s="29">
        <v>11.063000000000001</v>
      </c>
      <c r="S163" s="72">
        <v>34.270000000000003</v>
      </c>
      <c r="Y163" s="28">
        <v>2</v>
      </c>
      <c r="Z163" s="72">
        <v>4.9000000000000004</v>
      </c>
      <c r="AA163" s="29">
        <v>10.8</v>
      </c>
      <c r="AB163" s="72">
        <v>33.159999999999997</v>
      </c>
    </row>
    <row r="164" spans="3:28" x14ac:dyDescent="0.25">
      <c r="G164" s="9">
        <v>4</v>
      </c>
      <c r="H164" s="2">
        <v>4.96</v>
      </c>
      <c r="I164" s="22">
        <v>11.227</v>
      </c>
      <c r="J164" s="2">
        <v>35.229999999999997</v>
      </c>
      <c r="P164" s="9">
        <v>4</v>
      </c>
      <c r="Q164" s="2">
        <v>5.0599999999999996</v>
      </c>
      <c r="R164" s="22">
        <v>10.827999999999999</v>
      </c>
      <c r="S164" s="2">
        <v>33.74</v>
      </c>
      <c r="Y164" s="9">
        <v>4</v>
      </c>
      <c r="Z164" s="2">
        <v>5.13</v>
      </c>
      <c r="AA164" s="22">
        <v>10.57</v>
      </c>
      <c r="AB164" s="2">
        <v>32.64</v>
      </c>
    </row>
    <row r="165" spans="3:28" x14ac:dyDescent="0.25">
      <c r="G165" s="9">
        <v>8</v>
      </c>
      <c r="H165" s="2">
        <v>5</v>
      </c>
      <c r="I165" s="22">
        <v>11.326000000000001</v>
      </c>
      <c r="J165" s="2">
        <v>35.93</v>
      </c>
      <c r="P165" s="9">
        <v>8</v>
      </c>
      <c r="Q165" s="2">
        <v>5.1100000000000003</v>
      </c>
      <c r="R165" s="22">
        <v>10.923999999999999</v>
      </c>
      <c r="S165" s="2">
        <v>34.409999999999997</v>
      </c>
      <c r="Y165" s="9">
        <v>8</v>
      </c>
      <c r="Z165" s="2">
        <v>5.16</v>
      </c>
      <c r="AA165" s="22">
        <v>10.664999999999999</v>
      </c>
      <c r="AB165" s="2">
        <v>33.29</v>
      </c>
    </row>
    <row r="166" spans="3:28" ht="18" x14ac:dyDescent="0.35">
      <c r="C166" s="16" t="s">
        <v>141</v>
      </c>
      <c r="D166" s="67">
        <f>'Sw.beam_Lx88x11_dt-3'!$K$15</f>
        <v>2</v>
      </c>
      <c r="E166" s="16" t="s">
        <v>6</v>
      </c>
      <c r="G166" s="17">
        <v>1</v>
      </c>
      <c r="H166" s="74">
        <v>4.34</v>
      </c>
      <c r="I166" s="25">
        <v>8.9459999999999997</v>
      </c>
      <c r="J166" s="74">
        <v>27.97</v>
      </c>
      <c r="L166" s="16" t="s">
        <v>141</v>
      </c>
      <c r="M166" s="67">
        <f>'Sw.beam_Lx88x11_dt-3,5'!$K$15</f>
        <v>2</v>
      </c>
      <c r="N166" s="16" t="s">
        <v>6</v>
      </c>
      <c r="P166" s="17">
        <v>1</v>
      </c>
      <c r="Q166" s="74">
        <v>4.17</v>
      </c>
      <c r="R166" s="25">
        <v>8.5540000000000003</v>
      </c>
      <c r="S166" s="74">
        <v>26.79</v>
      </c>
      <c r="U166" s="16" t="s">
        <v>141</v>
      </c>
      <c r="V166" s="67">
        <f>'Sw.beam_Lx88x11_dt-4'!$K$15</f>
        <v>2</v>
      </c>
      <c r="W166" s="16" t="s">
        <v>6</v>
      </c>
      <c r="Y166" s="17">
        <v>1</v>
      </c>
      <c r="Z166" s="74">
        <v>4.08</v>
      </c>
      <c r="AA166" s="25">
        <v>8.3000000000000007</v>
      </c>
      <c r="AB166" s="74">
        <v>25.91</v>
      </c>
    </row>
    <row r="167" spans="3:28" x14ac:dyDescent="0.25">
      <c r="G167" s="28">
        <v>2</v>
      </c>
      <c r="H167" s="72">
        <v>4.68</v>
      </c>
      <c r="I167" s="29">
        <v>8.8930000000000007</v>
      </c>
      <c r="J167" s="72">
        <v>28.88</v>
      </c>
      <c r="P167" s="28">
        <v>2</v>
      </c>
      <c r="Q167" s="72">
        <v>4.66</v>
      </c>
      <c r="R167" s="29">
        <v>8.4990000000000006</v>
      </c>
      <c r="S167" s="72">
        <v>27.6</v>
      </c>
      <c r="Y167" s="28">
        <v>2</v>
      </c>
      <c r="Z167" s="72">
        <v>4.71</v>
      </c>
      <c r="AA167" s="29">
        <v>8.2430000000000003</v>
      </c>
      <c r="AB167" s="72">
        <v>26.64</v>
      </c>
    </row>
    <row r="168" spans="3:28" x14ac:dyDescent="0.25">
      <c r="G168" s="9">
        <v>4</v>
      </c>
      <c r="H168" s="2">
        <v>4.79</v>
      </c>
      <c r="I168" s="22">
        <v>8.7029999999999994</v>
      </c>
      <c r="J168" s="2">
        <v>28.41</v>
      </c>
      <c r="P168" s="9">
        <v>4</v>
      </c>
      <c r="Q168" s="2">
        <v>4.87</v>
      </c>
      <c r="R168" s="22">
        <v>8.3179999999999996</v>
      </c>
      <c r="S168" s="2">
        <v>27.54</v>
      </c>
      <c r="Y168" s="9">
        <v>4</v>
      </c>
      <c r="Z168" s="2">
        <v>4.96</v>
      </c>
      <c r="AA168" s="22">
        <v>8.0679999999999996</v>
      </c>
      <c r="AB168" s="2">
        <v>26.21</v>
      </c>
    </row>
    <row r="169" spans="3:28" x14ac:dyDescent="0.25">
      <c r="C169" s="11"/>
      <c r="D169" s="11"/>
      <c r="E169" s="11"/>
      <c r="F169" s="11"/>
      <c r="G169" s="12">
        <v>8</v>
      </c>
      <c r="H169" s="71">
        <v>4.8099999999999996</v>
      </c>
      <c r="I169" s="23">
        <v>8.7789999999999999</v>
      </c>
      <c r="J169" s="71">
        <v>28.91</v>
      </c>
      <c r="L169" s="11"/>
      <c r="M169" s="11"/>
      <c r="N169" s="11"/>
      <c r="O169" s="11"/>
      <c r="P169" s="12">
        <v>8</v>
      </c>
      <c r="Q169" s="71">
        <v>4.9400000000000004</v>
      </c>
      <c r="R169" s="23">
        <v>8.3919999999999995</v>
      </c>
      <c r="S169" s="71">
        <v>27.63</v>
      </c>
      <c r="U169" s="11"/>
      <c r="V169" s="11"/>
      <c r="W169" s="11"/>
      <c r="X169" s="11"/>
      <c r="Y169" s="12">
        <v>8</v>
      </c>
      <c r="Z169" s="71">
        <v>5.0599999999999996</v>
      </c>
      <c r="AA169" s="23">
        <v>8.14</v>
      </c>
      <c r="AB169" s="71">
        <v>26.73</v>
      </c>
    </row>
  </sheetData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D0F487-8E95-4AF5-9A58-F57B64B87F80}">
  <dimension ref="B1:H300"/>
  <sheetViews>
    <sheetView topLeftCell="J211" zoomScale="115" zoomScaleNormal="115" workbookViewId="0">
      <selection activeCell="O123" sqref="O123"/>
    </sheetView>
  </sheetViews>
  <sheetFormatPr defaultRowHeight="15" x14ac:dyDescent="0.25"/>
  <cols>
    <col min="1" max="1" width="1.5703125" customWidth="1"/>
  </cols>
  <sheetData>
    <row r="1" spans="2:8" ht="8.1" customHeight="1" x14ac:dyDescent="0.25"/>
    <row r="2" spans="2:8" ht="15.75" x14ac:dyDescent="0.25">
      <c r="B2" s="79" t="s">
        <v>173</v>
      </c>
    </row>
    <row r="3" spans="2:8" ht="18.75" x14ac:dyDescent="0.35">
      <c r="B3" s="81" t="s">
        <v>193</v>
      </c>
      <c r="C3" s="82" t="s">
        <v>188</v>
      </c>
      <c r="D3" s="83">
        <v>3</v>
      </c>
      <c r="F3" t="s">
        <v>189</v>
      </c>
      <c r="H3" t="s">
        <v>190</v>
      </c>
    </row>
    <row r="4" spans="2:8" ht="15.75" x14ac:dyDescent="0.25">
      <c r="B4" s="80"/>
      <c r="D4" s="83">
        <v>3.5</v>
      </c>
      <c r="F4" t="s">
        <v>189</v>
      </c>
      <c r="H4" t="s">
        <v>191</v>
      </c>
    </row>
    <row r="5" spans="2:8" ht="15.75" x14ac:dyDescent="0.25">
      <c r="B5" s="80"/>
      <c r="D5" s="83">
        <v>4</v>
      </c>
      <c r="F5" t="s">
        <v>189</v>
      </c>
      <c r="H5" t="s">
        <v>192</v>
      </c>
    </row>
    <row r="59" spans="2:8" s="78" customFormat="1" ht="15.75" thickBot="1" x14ac:dyDescent="0.3"/>
    <row r="61" spans="2:8" ht="15.75" x14ac:dyDescent="0.25">
      <c r="B61" s="79" t="s">
        <v>182</v>
      </c>
    </row>
    <row r="62" spans="2:8" ht="18.75" x14ac:dyDescent="0.35">
      <c r="B62" s="81" t="s">
        <v>193</v>
      </c>
      <c r="C62" s="82" t="s">
        <v>188</v>
      </c>
      <c r="D62" s="83">
        <v>3</v>
      </c>
      <c r="E62" s="83"/>
      <c r="F62" t="s">
        <v>196</v>
      </c>
      <c r="H62" t="s">
        <v>208</v>
      </c>
    </row>
    <row r="63" spans="2:8" ht="15.75" x14ac:dyDescent="0.25">
      <c r="B63" s="80"/>
      <c r="D63" s="83">
        <v>3.5</v>
      </c>
      <c r="E63" s="83"/>
      <c r="F63" t="s">
        <v>196</v>
      </c>
      <c r="H63" t="s">
        <v>194</v>
      </c>
    </row>
    <row r="64" spans="2:8" ht="15.75" x14ac:dyDescent="0.25">
      <c r="B64" s="80"/>
      <c r="D64" s="83">
        <v>4</v>
      </c>
      <c r="E64" s="83"/>
      <c r="F64" t="s">
        <v>196</v>
      </c>
      <c r="H64" t="s">
        <v>195</v>
      </c>
    </row>
    <row r="118" spans="2:8" s="78" customFormat="1" ht="15.75" thickBot="1" x14ac:dyDescent="0.3"/>
    <row r="120" spans="2:8" ht="15.75" x14ac:dyDescent="0.25">
      <c r="B120" s="79" t="s">
        <v>183</v>
      </c>
    </row>
    <row r="121" spans="2:8" ht="18.75" x14ac:dyDescent="0.35">
      <c r="B121" s="81" t="s">
        <v>193</v>
      </c>
      <c r="C121" s="82" t="s">
        <v>188</v>
      </c>
      <c r="D121" s="83">
        <v>3</v>
      </c>
      <c r="E121" s="83"/>
      <c r="F121" t="s">
        <v>196</v>
      </c>
      <c r="H121" t="s">
        <v>200</v>
      </c>
    </row>
    <row r="122" spans="2:8" ht="15.75" x14ac:dyDescent="0.25">
      <c r="B122" s="80"/>
      <c r="D122" s="83">
        <v>3.5</v>
      </c>
      <c r="E122" s="83"/>
      <c r="F122" t="s">
        <v>196</v>
      </c>
      <c r="H122" t="s">
        <v>197</v>
      </c>
    </row>
    <row r="123" spans="2:8" ht="15.75" x14ac:dyDescent="0.25">
      <c r="B123" s="80"/>
      <c r="D123" s="83">
        <v>4</v>
      </c>
      <c r="E123" s="83"/>
      <c r="F123" t="s">
        <v>196</v>
      </c>
      <c r="H123" t="s">
        <v>198</v>
      </c>
    </row>
    <row r="177" spans="2:8" s="78" customFormat="1" ht="15.75" thickBot="1" x14ac:dyDescent="0.3"/>
    <row r="179" spans="2:8" ht="15.75" x14ac:dyDescent="0.25">
      <c r="B179" s="79" t="s">
        <v>184</v>
      </c>
    </row>
    <row r="180" spans="2:8" ht="18.75" x14ac:dyDescent="0.35">
      <c r="B180" s="81" t="s">
        <v>193</v>
      </c>
      <c r="C180" s="82" t="s">
        <v>188</v>
      </c>
      <c r="D180" s="83">
        <v>3</v>
      </c>
      <c r="E180" s="83"/>
      <c r="F180" t="s">
        <v>199</v>
      </c>
      <c r="H180" t="s">
        <v>201</v>
      </c>
    </row>
    <row r="181" spans="2:8" ht="15.75" x14ac:dyDescent="0.25">
      <c r="B181" s="80"/>
      <c r="D181" s="83">
        <v>3.5</v>
      </c>
      <c r="E181" s="83"/>
      <c r="F181" t="s">
        <v>199</v>
      </c>
      <c r="H181" t="s">
        <v>202</v>
      </c>
    </row>
    <row r="182" spans="2:8" ht="15.75" x14ac:dyDescent="0.25">
      <c r="B182" s="80"/>
      <c r="D182" s="83">
        <v>4</v>
      </c>
      <c r="E182" s="83"/>
      <c r="F182" t="s">
        <v>199</v>
      </c>
    </row>
    <row r="236" spans="2:8" s="78" customFormat="1" ht="15.75" thickBot="1" x14ac:dyDescent="0.3"/>
    <row r="238" spans="2:8" ht="15.75" x14ac:dyDescent="0.25">
      <c r="B238" s="79" t="s">
        <v>185</v>
      </c>
    </row>
    <row r="239" spans="2:8" ht="18.75" x14ac:dyDescent="0.35">
      <c r="B239" s="81" t="s">
        <v>193</v>
      </c>
      <c r="C239" s="82" t="s">
        <v>188</v>
      </c>
      <c r="D239" s="83">
        <v>3</v>
      </c>
      <c r="E239" s="83"/>
      <c r="F239" t="s">
        <v>199</v>
      </c>
      <c r="H239" t="s">
        <v>203</v>
      </c>
    </row>
    <row r="240" spans="2:8" ht="15.75" x14ac:dyDescent="0.25">
      <c r="B240" s="80"/>
      <c r="D240" s="83">
        <v>3.5</v>
      </c>
      <c r="E240" s="83"/>
      <c r="F240" t="s">
        <v>199</v>
      </c>
      <c r="H240" t="s">
        <v>204</v>
      </c>
    </row>
    <row r="241" spans="2:6" ht="15.75" x14ac:dyDescent="0.25">
      <c r="B241" s="80"/>
      <c r="D241" s="83">
        <v>4</v>
      </c>
      <c r="E241" s="83"/>
      <c r="F241" t="s">
        <v>199</v>
      </c>
    </row>
    <row r="295" spans="2:8" s="78" customFormat="1" ht="15.75" thickBot="1" x14ac:dyDescent="0.3"/>
    <row r="297" spans="2:8" ht="15.75" x14ac:dyDescent="0.25">
      <c r="B297" s="79" t="s">
        <v>186</v>
      </c>
    </row>
    <row r="298" spans="2:8" ht="18.75" x14ac:dyDescent="0.35">
      <c r="B298" s="81" t="s">
        <v>193</v>
      </c>
      <c r="C298" s="82" t="s">
        <v>188</v>
      </c>
      <c r="D298" s="83">
        <v>3</v>
      </c>
      <c r="E298" s="83"/>
      <c r="F298" t="s">
        <v>199</v>
      </c>
      <c r="H298" t="s">
        <v>205</v>
      </c>
    </row>
    <row r="299" spans="2:8" ht="15.75" x14ac:dyDescent="0.25">
      <c r="B299" s="80"/>
      <c r="D299" s="83">
        <v>3.5</v>
      </c>
      <c r="E299" s="83"/>
      <c r="F299" t="s">
        <v>199</v>
      </c>
      <c r="H299" t="s">
        <v>206</v>
      </c>
    </row>
    <row r="300" spans="2:8" ht="15.75" x14ac:dyDescent="0.25">
      <c r="B300" s="80"/>
      <c r="D300" s="83">
        <v>4</v>
      </c>
      <c r="E300" s="83"/>
      <c r="F300" t="s">
        <v>199</v>
      </c>
    </row>
  </sheetData>
  <phoneticPr fontId="5" type="noConversion"/>
  <pageMargins left="0.7" right="0.7" top="0.75" bottom="0.75" header="0.3" footer="0.3"/>
  <pageSetup paperSize="9" orientation="portrait" horizontalDpi="4294967293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933C77-87C1-44A2-B6D7-2260EB26A9C1}">
  <dimension ref="B1:P289"/>
  <sheetViews>
    <sheetView topLeftCell="A70" zoomScaleNormal="100" workbookViewId="0">
      <selection activeCell="H22" sqref="H22"/>
    </sheetView>
  </sheetViews>
  <sheetFormatPr defaultRowHeight="15" x14ac:dyDescent="0.25"/>
  <cols>
    <col min="1" max="1" width="1.5703125" customWidth="1"/>
    <col min="3" max="5" width="10.7109375" customWidth="1"/>
    <col min="6" max="6" width="14.140625" customWidth="1"/>
    <col min="7" max="8" width="11.7109375" customWidth="1"/>
    <col min="9" max="9" width="10" bestFit="1" customWidth="1"/>
    <col min="10" max="12" width="10.7109375" customWidth="1"/>
    <col min="15" max="16" width="11.7109375" customWidth="1"/>
  </cols>
  <sheetData>
    <row r="1" spans="2:11" ht="8.1" customHeight="1" x14ac:dyDescent="0.25"/>
    <row r="2" spans="2:11" x14ac:dyDescent="0.25">
      <c r="B2" t="s">
        <v>1</v>
      </c>
    </row>
    <row r="4" spans="2:11" x14ac:dyDescent="0.25">
      <c r="B4" t="s">
        <v>14</v>
      </c>
    </row>
    <row r="6" spans="2:11" x14ac:dyDescent="0.25">
      <c r="C6" t="s">
        <v>3</v>
      </c>
      <c r="F6" s="9"/>
      <c r="G6" t="s">
        <v>2</v>
      </c>
    </row>
    <row r="7" spans="2:11" x14ac:dyDescent="0.25">
      <c r="F7" s="9"/>
      <c r="G7" s="9" t="s">
        <v>125</v>
      </c>
      <c r="H7">
        <v>176</v>
      </c>
      <c r="I7" t="s">
        <v>6</v>
      </c>
    </row>
    <row r="8" spans="2:11" x14ac:dyDescent="0.25">
      <c r="F8" s="9"/>
      <c r="G8" s="9" t="s">
        <v>126</v>
      </c>
      <c r="H8">
        <f>2*H7</f>
        <v>352</v>
      </c>
      <c r="I8" t="s">
        <v>6</v>
      </c>
    </row>
    <row r="9" spans="2:11" x14ac:dyDescent="0.25">
      <c r="F9" s="9"/>
      <c r="G9" s="9" t="s">
        <v>127</v>
      </c>
      <c r="H9">
        <f>3*H7</f>
        <v>528</v>
      </c>
      <c r="I9" t="s">
        <v>6</v>
      </c>
    </row>
    <row r="10" spans="2:11" x14ac:dyDescent="0.25">
      <c r="F10" s="9"/>
      <c r="G10" s="9" t="s">
        <v>128</v>
      </c>
      <c r="H10">
        <f>4*H7</f>
        <v>704</v>
      </c>
      <c r="I10" t="s">
        <v>6</v>
      </c>
    </row>
    <row r="11" spans="2:11" x14ac:dyDescent="0.25">
      <c r="F11" s="9"/>
      <c r="G11" s="9" t="s">
        <v>129</v>
      </c>
      <c r="H11">
        <f>6*H7</f>
        <v>1056</v>
      </c>
      <c r="I11" t="s">
        <v>6</v>
      </c>
    </row>
    <row r="12" spans="2:11" x14ac:dyDescent="0.25">
      <c r="F12" s="9"/>
      <c r="G12" s="9" t="s">
        <v>130</v>
      </c>
      <c r="H12">
        <f>8*H7</f>
        <v>1408</v>
      </c>
      <c r="I12" t="s">
        <v>6</v>
      </c>
    </row>
    <row r="13" spans="2:11" x14ac:dyDescent="0.25">
      <c r="C13" t="s">
        <v>4</v>
      </c>
      <c r="G13" t="s">
        <v>5</v>
      </c>
      <c r="H13">
        <v>88</v>
      </c>
      <c r="I13" t="s">
        <v>6</v>
      </c>
    </row>
    <row r="14" spans="2:11" x14ac:dyDescent="0.25">
      <c r="H14" s="9" t="s">
        <v>134</v>
      </c>
      <c r="I14" s="9" t="s">
        <v>135</v>
      </c>
      <c r="J14" s="9" t="s">
        <v>136</v>
      </c>
      <c r="K14" s="9" t="s">
        <v>137</v>
      </c>
    </row>
    <row r="15" spans="2:11" x14ac:dyDescent="0.25">
      <c r="C15" t="s">
        <v>7</v>
      </c>
      <c r="F15" s="9" t="s">
        <v>96</v>
      </c>
      <c r="G15" t="s">
        <v>8</v>
      </c>
      <c r="H15">
        <v>0.7</v>
      </c>
      <c r="I15" s="4">
        <v>1</v>
      </c>
      <c r="J15">
        <v>1.5</v>
      </c>
      <c r="K15" s="4">
        <v>2</v>
      </c>
    </row>
    <row r="16" spans="2:11" x14ac:dyDescent="0.25">
      <c r="C16" t="s">
        <v>9</v>
      </c>
      <c r="G16" t="s">
        <v>0</v>
      </c>
      <c r="H16">
        <v>11</v>
      </c>
      <c r="I16" t="s">
        <v>6</v>
      </c>
    </row>
    <row r="17" spans="2:10" x14ac:dyDescent="0.25">
      <c r="C17" t="s">
        <v>10</v>
      </c>
      <c r="G17" t="s">
        <v>11</v>
      </c>
      <c r="H17">
        <f>H16+2*H15</f>
        <v>12.4</v>
      </c>
      <c r="I17" t="s">
        <v>6</v>
      </c>
    </row>
    <row r="18" spans="2:10" x14ac:dyDescent="0.25">
      <c r="C18" t="s">
        <v>12</v>
      </c>
      <c r="G18" t="s">
        <v>13</v>
      </c>
      <c r="H18">
        <f>(H17+H16)/2</f>
        <v>11.7</v>
      </c>
      <c r="I18" t="s">
        <v>6</v>
      </c>
    </row>
    <row r="20" spans="2:10" x14ac:dyDescent="0.25">
      <c r="B20" t="s">
        <v>38</v>
      </c>
    </row>
    <row r="21" spans="2:10" ht="18" x14ac:dyDescent="0.35">
      <c r="C21" t="s">
        <v>40</v>
      </c>
      <c r="G21" t="s">
        <v>42</v>
      </c>
      <c r="H21">
        <v>22</v>
      </c>
      <c r="I21" t="s">
        <v>6</v>
      </c>
    </row>
    <row r="22" spans="2:10" ht="18" x14ac:dyDescent="0.35">
      <c r="C22" t="s">
        <v>39</v>
      </c>
      <c r="G22" t="s">
        <v>43</v>
      </c>
      <c r="H22">
        <f>H16</f>
        <v>11</v>
      </c>
      <c r="I22" t="s">
        <v>6</v>
      </c>
    </row>
    <row r="23" spans="2:10" ht="18" x14ac:dyDescent="0.35">
      <c r="C23" t="s">
        <v>41</v>
      </c>
      <c r="F23" s="9"/>
      <c r="G23" t="s">
        <v>44</v>
      </c>
      <c r="H23" s="66" t="s">
        <v>134</v>
      </c>
      <c r="I23" s="9" t="s">
        <v>135</v>
      </c>
      <c r="J23" s="9" t="s">
        <v>136</v>
      </c>
    </row>
    <row r="24" spans="2:10" x14ac:dyDescent="0.25">
      <c r="G24" s="9" t="s">
        <v>96</v>
      </c>
      <c r="H24" s="4">
        <v>3</v>
      </c>
      <c r="I24" s="4">
        <v>3.5</v>
      </c>
      <c r="J24" s="4">
        <v>4</v>
      </c>
    </row>
    <row r="25" spans="2:10" ht="18" x14ac:dyDescent="0.35">
      <c r="C25" t="s">
        <v>64</v>
      </c>
      <c r="G25" t="s">
        <v>45</v>
      </c>
      <c r="H25" s="2">
        <f>((H21*COS(RADIANS(45)))^2+H22^2)^0.5</f>
        <v>19.05255888325765</v>
      </c>
      <c r="I25" t="s">
        <v>6</v>
      </c>
    </row>
    <row r="26" spans="2:10" x14ac:dyDescent="0.25">
      <c r="C26" t="s">
        <v>48</v>
      </c>
      <c r="G26" s="7" t="s">
        <v>49</v>
      </c>
      <c r="H26" s="2">
        <f>ATAN(11/(22*COS(RADIANS(45))))</f>
        <v>0.61547970867038726</v>
      </c>
      <c r="I26" t="s">
        <v>50</v>
      </c>
    </row>
    <row r="27" spans="2:10" x14ac:dyDescent="0.25">
      <c r="H27" s="2">
        <f>DEGREES(H26)</f>
        <v>35.264389682754654</v>
      </c>
      <c r="I27" t="s">
        <v>51</v>
      </c>
    </row>
    <row r="29" spans="2:10" x14ac:dyDescent="0.25">
      <c r="B29" t="s">
        <v>18</v>
      </c>
    </row>
    <row r="30" spans="2:10" x14ac:dyDescent="0.25">
      <c r="C30" t="s">
        <v>85</v>
      </c>
    </row>
    <row r="31" spans="2:10" ht="18" x14ac:dyDescent="0.35">
      <c r="B31" t="s">
        <v>78</v>
      </c>
      <c r="C31" t="s">
        <v>79</v>
      </c>
      <c r="D31" t="s">
        <v>82</v>
      </c>
      <c r="G31" t="s">
        <v>15</v>
      </c>
      <c r="H31">
        <v>73000</v>
      </c>
      <c r="I31" t="s">
        <v>17</v>
      </c>
    </row>
    <row r="32" spans="2:10" ht="18" x14ac:dyDescent="0.35">
      <c r="D32" t="s">
        <v>83</v>
      </c>
      <c r="G32" t="s">
        <v>65</v>
      </c>
      <c r="H32">
        <v>30000</v>
      </c>
      <c r="I32" t="s">
        <v>17</v>
      </c>
    </row>
    <row r="33" spans="2:10" ht="18" x14ac:dyDescent="0.35">
      <c r="B33" t="s">
        <v>86</v>
      </c>
      <c r="C33" t="s">
        <v>81</v>
      </c>
      <c r="D33" t="s">
        <v>82</v>
      </c>
      <c r="G33" t="s">
        <v>16</v>
      </c>
      <c r="H33">
        <v>1940</v>
      </c>
      <c r="I33" t="s">
        <v>17</v>
      </c>
    </row>
    <row r="34" spans="2:10" ht="18" x14ac:dyDescent="0.35">
      <c r="D34" t="s">
        <v>83</v>
      </c>
      <c r="G34" t="s">
        <v>84</v>
      </c>
      <c r="H34">
        <v>719</v>
      </c>
      <c r="I34" t="s">
        <v>17</v>
      </c>
    </row>
    <row r="35" spans="2:10" ht="18" x14ac:dyDescent="0.35">
      <c r="B35" t="s">
        <v>87</v>
      </c>
      <c r="C35" t="s">
        <v>80</v>
      </c>
      <c r="D35" t="s">
        <v>82</v>
      </c>
      <c r="G35" t="s">
        <v>16</v>
      </c>
      <c r="H35">
        <v>210000</v>
      </c>
      <c r="I35" t="s">
        <v>17</v>
      </c>
    </row>
    <row r="36" spans="2:10" ht="18" x14ac:dyDescent="0.35">
      <c r="D36" t="s">
        <v>83</v>
      </c>
      <c r="G36" t="s">
        <v>84</v>
      </c>
      <c r="H36">
        <v>81000</v>
      </c>
      <c r="I36" t="s">
        <v>17</v>
      </c>
    </row>
    <row r="38" spans="2:10" x14ac:dyDescent="0.25">
      <c r="B38" t="s">
        <v>91</v>
      </c>
    </row>
    <row r="39" spans="2:10" ht="18" x14ac:dyDescent="0.35">
      <c r="H39" s="9" t="s">
        <v>131</v>
      </c>
      <c r="I39" s="9" t="s">
        <v>132</v>
      </c>
      <c r="J39" s="9" t="s">
        <v>133</v>
      </c>
    </row>
    <row r="40" spans="2:10" ht="18" x14ac:dyDescent="0.35">
      <c r="B40" t="s">
        <v>86</v>
      </c>
      <c r="C40" t="s">
        <v>81</v>
      </c>
      <c r="D40" t="s">
        <v>82</v>
      </c>
      <c r="G40" t="s">
        <v>46</v>
      </c>
      <c r="H40" s="5">
        <f>$H$33*PI()*SIN($H$26)^3/2/COS($H$26)^2*(H24/$H$25)^2</f>
        <v>21.810562602981712</v>
      </c>
      <c r="I40" s="5">
        <f t="shared" ref="I40:J40" si="0">$H$33*PI()*SIN($H$26)^3/2/COS($H$26)^2*(I24/$H$25)^2</f>
        <v>29.686599098502878</v>
      </c>
      <c r="J40" s="5">
        <f t="shared" si="0"/>
        <v>38.774333516411922</v>
      </c>
    </row>
    <row r="41" spans="2:10" ht="18" x14ac:dyDescent="0.35">
      <c r="D41" t="s">
        <v>83</v>
      </c>
      <c r="G41" t="s">
        <v>47</v>
      </c>
      <c r="H41" s="5">
        <f>$H$33*PI()*SIN($H$26)*(H24/$H$25)^2</f>
        <v>87.242250411926847</v>
      </c>
      <c r="I41" s="5">
        <f t="shared" ref="I41:J41" si="1">$H$33*PI()*SIN($H$26)*(I24/$H$25)^2</f>
        <v>118.74639639401151</v>
      </c>
      <c r="J41" s="5">
        <f t="shared" si="1"/>
        <v>155.09733406564769</v>
      </c>
    </row>
    <row r="42" spans="2:10" ht="18" x14ac:dyDescent="0.35">
      <c r="B42" t="s">
        <v>87</v>
      </c>
      <c r="C42" t="s">
        <v>80</v>
      </c>
      <c r="D42" t="s">
        <v>82</v>
      </c>
      <c r="G42" t="s">
        <v>46</v>
      </c>
      <c r="H42" s="5">
        <f>$H$35*PI()*SIN($H$26)^3/2/COS($H$26)^2*(H24/$H$25)^2</f>
        <v>2360.9371889825566</v>
      </c>
      <c r="I42" s="5">
        <f t="shared" ref="I42:J42" si="2">$H$35*PI()*SIN($H$26)^3/2/COS($H$26)^2*(I24/$H$25)^2</f>
        <v>3213.4978405595903</v>
      </c>
      <c r="J42" s="5">
        <f t="shared" si="2"/>
        <v>4197.221669302322</v>
      </c>
    </row>
    <row r="43" spans="2:10" ht="18" x14ac:dyDescent="0.35">
      <c r="D43" t="s">
        <v>83</v>
      </c>
      <c r="G43" t="s">
        <v>47</v>
      </c>
      <c r="H43" s="5">
        <f>$H$35*PI()*SIN($H$26)*(H24/$H$25)^2</f>
        <v>9443.7487559302263</v>
      </c>
      <c r="I43" s="5">
        <f t="shared" ref="I43:J43" si="3">$H$35*PI()*SIN($H$26)*(I24/$H$25)^2</f>
        <v>12853.991362238361</v>
      </c>
      <c r="J43" s="5">
        <f t="shared" si="3"/>
        <v>16788.886677209288</v>
      </c>
    </row>
    <row r="44" spans="2:10" x14ac:dyDescent="0.25">
      <c r="G44" s="4"/>
    </row>
    <row r="45" spans="2:10" x14ac:dyDescent="0.25">
      <c r="G45" s="4"/>
    </row>
    <row r="46" spans="2:10" x14ac:dyDescent="0.25">
      <c r="B46" t="s">
        <v>66</v>
      </c>
      <c r="G46" s="4"/>
    </row>
    <row r="47" spans="2:10" x14ac:dyDescent="0.25">
      <c r="C47" t="s">
        <v>70</v>
      </c>
      <c r="G47" s="4"/>
    </row>
    <row r="48" spans="2:10" x14ac:dyDescent="0.25">
      <c r="C48" t="s">
        <v>67</v>
      </c>
      <c r="G48" s="4"/>
    </row>
    <row r="49" spans="2:8" x14ac:dyDescent="0.25">
      <c r="C49" t="s">
        <v>68</v>
      </c>
      <c r="G49" s="4"/>
    </row>
    <row r="50" spans="2:8" x14ac:dyDescent="0.25">
      <c r="C50" t="s">
        <v>69</v>
      </c>
      <c r="G50" s="4"/>
    </row>
    <row r="51" spans="2:8" x14ac:dyDescent="0.25">
      <c r="G51" s="4"/>
    </row>
    <row r="52" spans="2:8" x14ac:dyDescent="0.25">
      <c r="B52" t="s">
        <v>76</v>
      </c>
      <c r="G52" s="4"/>
    </row>
    <row r="53" spans="2:8" x14ac:dyDescent="0.25">
      <c r="C53" t="s">
        <v>93</v>
      </c>
      <c r="F53" t="s">
        <v>71</v>
      </c>
      <c r="G53" s="4"/>
    </row>
    <row r="54" spans="2:8" x14ac:dyDescent="0.25">
      <c r="F54" t="s">
        <v>72</v>
      </c>
      <c r="G54" s="4"/>
    </row>
    <row r="55" spans="2:8" x14ac:dyDescent="0.25">
      <c r="C55" t="s">
        <v>94</v>
      </c>
      <c r="F55" t="s">
        <v>73</v>
      </c>
      <c r="G55" s="4"/>
    </row>
    <row r="56" spans="2:8" x14ac:dyDescent="0.25">
      <c r="F56" t="s">
        <v>74</v>
      </c>
      <c r="G56" s="4"/>
    </row>
    <row r="57" spans="2:8" x14ac:dyDescent="0.25">
      <c r="C57" t="s">
        <v>75</v>
      </c>
      <c r="F57" t="s">
        <v>77</v>
      </c>
      <c r="G57" s="4"/>
    </row>
    <row r="60" spans="2:8" x14ac:dyDescent="0.25">
      <c r="B60" t="s">
        <v>22</v>
      </c>
    </row>
    <row r="61" spans="2:8" x14ac:dyDescent="0.25">
      <c r="B61" s="8" t="s">
        <v>52</v>
      </c>
    </row>
    <row r="62" spans="2:8" x14ac:dyDescent="0.25">
      <c r="C62" t="s">
        <v>24</v>
      </c>
    </row>
    <row r="63" spans="2:8" x14ac:dyDescent="0.25">
      <c r="C63" t="s">
        <v>61</v>
      </c>
    </row>
    <row r="64" spans="2:8" ht="18" x14ac:dyDescent="0.35">
      <c r="D64" s="11"/>
      <c r="E64" s="38" t="s">
        <v>138</v>
      </c>
      <c r="F64" s="38" t="s">
        <v>139</v>
      </c>
      <c r="G64" s="38" t="s">
        <v>140</v>
      </c>
      <c r="H64" s="38" t="s">
        <v>141</v>
      </c>
    </row>
    <row r="65" spans="3:8" x14ac:dyDescent="0.25">
      <c r="D65" s="3" t="s">
        <v>23</v>
      </c>
      <c r="E65" s="39">
        <f>$H$18/H15</f>
        <v>16.714285714285715</v>
      </c>
      <c r="F65" s="39">
        <f t="shared" ref="F65:H65" si="4">$H$18/I15</f>
        <v>11.7</v>
      </c>
      <c r="G65" s="39">
        <f t="shared" si="4"/>
        <v>7.8</v>
      </c>
      <c r="H65" s="39">
        <f t="shared" si="4"/>
        <v>5.85</v>
      </c>
    </row>
    <row r="66" spans="3:8" x14ac:dyDescent="0.25">
      <c r="C66" t="s">
        <v>25</v>
      </c>
    </row>
    <row r="67" spans="3:8" x14ac:dyDescent="0.25">
      <c r="C67" s="1" t="s">
        <v>26</v>
      </c>
    </row>
    <row r="68" spans="3:8" ht="18" x14ac:dyDescent="0.35">
      <c r="C68" s="1"/>
      <c r="D68" s="41" t="s">
        <v>27</v>
      </c>
      <c r="E68" s="38" t="s">
        <v>138</v>
      </c>
      <c r="F68" s="38" t="s">
        <v>139</v>
      </c>
      <c r="G68" s="38" t="s">
        <v>140</v>
      </c>
      <c r="H68" s="38" t="s">
        <v>141</v>
      </c>
    </row>
    <row r="69" spans="3:8" x14ac:dyDescent="0.25">
      <c r="D69" t="s">
        <v>143</v>
      </c>
      <c r="E69" s="40">
        <f>$H$31*H15/$H$33/$H$16*($H$18/$H$16)^2</f>
        <v>2.7090239103999001</v>
      </c>
      <c r="F69" s="40">
        <f t="shared" ref="F69:H69" si="5">$H$31*I15/$H$33/$H$16*($H$18/$H$16)^2</f>
        <v>3.8700341577141431</v>
      </c>
      <c r="G69" s="40">
        <f t="shared" si="5"/>
        <v>5.8050512365712148</v>
      </c>
      <c r="H69" s="40">
        <f t="shared" si="5"/>
        <v>7.7400683154282861</v>
      </c>
    </row>
    <row r="70" spans="3:8" x14ac:dyDescent="0.25">
      <c r="D70" t="s">
        <v>144</v>
      </c>
      <c r="E70" s="40">
        <f>$H$31*H15/$H$35/$H$16*($H$18/$H$16)^2</f>
        <v>2.5026220886551459E-2</v>
      </c>
      <c r="F70" s="40">
        <f t="shared" ref="F70:H70" si="6">$H$31*I15/$H$35/$H$16*($H$18/$H$16)^2</f>
        <v>3.5751744123644943E-2</v>
      </c>
      <c r="G70" s="40">
        <f t="shared" si="6"/>
        <v>5.3627616185467415E-2</v>
      </c>
      <c r="H70" s="40">
        <f t="shared" si="6"/>
        <v>7.1503488247289887E-2</v>
      </c>
    </row>
    <row r="71" spans="3:8" x14ac:dyDescent="0.25">
      <c r="D71" t="s">
        <v>88</v>
      </c>
      <c r="E71" s="40">
        <f>$H$31*H15/$H$40/$H$16*($H$18/$H$16)^2</f>
        <v>240.96152317764276</v>
      </c>
      <c r="F71" s="40">
        <f t="shared" ref="F71:H71" si="7">$H$31*I15/$H$40/$H$16*($H$18/$H$16)^2</f>
        <v>344.23074739663252</v>
      </c>
      <c r="G71" s="40">
        <f t="shared" si="7"/>
        <v>516.34612109494878</v>
      </c>
      <c r="H71" s="40">
        <f t="shared" si="7"/>
        <v>688.46149479326505</v>
      </c>
    </row>
    <row r="72" spans="3:8" x14ac:dyDescent="0.25">
      <c r="D72" t="s">
        <v>89</v>
      </c>
      <c r="E72" s="40">
        <f>$H$31*H15/$H$42/$H$16*($H$18/$H$16)^2</f>
        <v>2.226025499831557</v>
      </c>
      <c r="F72" s="40">
        <f t="shared" ref="F72:H72" si="8">$H$31*I15/$H$42/$H$16*($H$18/$H$16)^2</f>
        <v>3.1800364283307956</v>
      </c>
      <c r="G72" s="40">
        <f t="shared" si="8"/>
        <v>4.7700546424961932</v>
      </c>
      <c r="H72" s="40">
        <f t="shared" si="8"/>
        <v>6.3600728566615912</v>
      </c>
    </row>
    <row r="73" spans="3:8" x14ac:dyDescent="0.25">
      <c r="C73" t="s">
        <v>28</v>
      </c>
    </row>
    <row r="74" spans="3:8" ht="18" x14ac:dyDescent="0.35">
      <c r="D74" s="41" t="s">
        <v>27</v>
      </c>
      <c r="E74" s="38" t="s">
        <v>138</v>
      </c>
      <c r="F74" s="38" t="s">
        <v>139</v>
      </c>
      <c r="G74" s="38" t="s">
        <v>140</v>
      </c>
      <c r="H74" s="38" t="s">
        <v>141</v>
      </c>
    </row>
    <row r="75" spans="3:8" x14ac:dyDescent="0.25">
      <c r="D75" t="s">
        <v>143</v>
      </c>
      <c r="E75" s="40">
        <f>$H$31*H15*$H$18/$H$33/$H$16^2</f>
        <v>2.5469455567862318</v>
      </c>
      <c r="F75" s="40">
        <f t="shared" ref="F75:H75" si="9">$H$31*I15*$H$18/$H$33/$H$16^2</f>
        <v>3.6384936525517593</v>
      </c>
      <c r="G75" s="40">
        <f t="shared" si="9"/>
        <v>5.4577404788276391</v>
      </c>
      <c r="H75" s="40">
        <f t="shared" si="9"/>
        <v>7.2769873051035185</v>
      </c>
    </row>
    <row r="76" spans="3:8" x14ac:dyDescent="0.25">
      <c r="D76" t="s">
        <v>144</v>
      </c>
      <c r="E76" s="40">
        <f>$H$31*H15*$H$18/$H$35/$H$16^2</f>
        <v>2.352892561983471E-2</v>
      </c>
      <c r="F76" s="40">
        <f t="shared" ref="F76:H76" si="10">$H$31*I15*$H$18/$H$35/$H$16^2</f>
        <v>3.3612750885478153E-2</v>
      </c>
      <c r="G76" s="40">
        <f t="shared" si="10"/>
        <v>5.041912632821724E-2</v>
      </c>
      <c r="H76" s="40">
        <f t="shared" si="10"/>
        <v>6.7225501770956306E-2</v>
      </c>
    </row>
    <row r="77" spans="3:8" x14ac:dyDescent="0.25">
      <c r="D77" t="s">
        <v>88</v>
      </c>
      <c r="E77" s="40">
        <f>$H$31*H15*$H$18/$H$40/$H$16^2</f>
        <v>226.54502179094624</v>
      </c>
      <c r="F77" s="40">
        <f t="shared" ref="F77:G77" si="11">$H$31*I15*$H$18/$H$40/$H$16^2</f>
        <v>323.63574541563753</v>
      </c>
      <c r="G77" s="40">
        <f t="shared" si="11"/>
        <v>485.45361812345624</v>
      </c>
      <c r="H77" s="40">
        <f>$H$31*K15*$H$18/$H$40/$H$16^2</f>
        <v>647.27149083127506</v>
      </c>
    </row>
    <row r="78" spans="3:8" x14ac:dyDescent="0.25">
      <c r="D78" t="s">
        <v>89</v>
      </c>
      <c r="E78" s="40">
        <f>$H$31*H15*$H$18/$H$42/$H$16^2</f>
        <v>2.0928444870211225</v>
      </c>
      <c r="F78" s="40">
        <f t="shared" ref="F78:H78" si="12">$H$31*I15*$H$18/$H$42/$H$16^2</f>
        <v>2.989777838601603</v>
      </c>
      <c r="G78" s="40">
        <f t="shared" si="12"/>
        <v>4.4846667579024055</v>
      </c>
      <c r="H78" s="40">
        <f t="shared" si="12"/>
        <v>5.9795556772032059</v>
      </c>
    </row>
    <row r="79" spans="3:8" x14ac:dyDescent="0.25">
      <c r="C79" t="s">
        <v>90</v>
      </c>
    </row>
    <row r="80" spans="3:8" ht="18" x14ac:dyDescent="0.35">
      <c r="D80" s="11"/>
      <c r="E80" s="38" t="s">
        <v>138</v>
      </c>
      <c r="F80" s="38" t="s">
        <v>139</v>
      </c>
      <c r="G80" s="38" t="s">
        <v>140</v>
      </c>
      <c r="H80" s="38" t="s">
        <v>141</v>
      </c>
    </row>
    <row r="81" spans="2:14" x14ac:dyDescent="0.25">
      <c r="D81" s="3" t="s">
        <v>23</v>
      </c>
      <c r="E81" s="42">
        <f>$H$18/H15</f>
        <v>16.714285714285715</v>
      </c>
      <c r="F81" s="42">
        <f t="shared" ref="F81:H81" si="13">$H$18/I15</f>
        <v>11.7</v>
      </c>
      <c r="G81" s="42">
        <f t="shared" si="13"/>
        <v>7.8</v>
      </c>
      <c r="H81" s="42">
        <f t="shared" si="13"/>
        <v>5.85</v>
      </c>
    </row>
    <row r="82" spans="2:14" x14ac:dyDescent="0.25">
      <c r="D82" s="3"/>
      <c r="E82" s="2"/>
    </row>
    <row r="84" spans="2:14" x14ac:dyDescent="0.25">
      <c r="B84" t="s">
        <v>19</v>
      </c>
    </row>
    <row r="85" spans="2:14" x14ac:dyDescent="0.25">
      <c r="B85" t="s">
        <v>32</v>
      </c>
    </row>
    <row r="86" spans="2:14" ht="18" x14ac:dyDescent="0.35">
      <c r="D86" s="11"/>
      <c r="E86" s="43"/>
      <c r="F86" s="38" t="s">
        <v>138</v>
      </c>
      <c r="G86" s="11"/>
      <c r="H86" s="38" t="s">
        <v>139</v>
      </c>
      <c r="I86" s="11"/>
      <c r="J86" s="38" t="s">
        <v>140</v>
      </c>
      <c r="K86" s="11"/>
      <c r="L86" s="38" t="s">
        <v>141</v>
      </c>
      <c r="M86" s="11"/>
    </row>
    <row r="87" spans="2:14" ht="17.25" x14ac:dyDescent="0.25">
      <c r="D87" s="6" t="s">
        <v>29</v>
      </c>
      <c r="E87" s="9" t="s">
        <v>92</v>
      </c>
      <c r="F87" s="44">
        <f>$H$31*$H$13*H15^3/6</f>
        <v>367238.66666666657</v>
      </c>
      <c r="G87" s="10" t="str">
        <f>IF(E65&gt;5.7,"Trascurabile","Non trascurabile")</f>
        <v>Trascurabile</v>
      </c>
      <c r="H87" s="44">
        <f>$H$31*$H$13*I15^3/6</f>
        <v>1070666.6666666667</v>
      </c>
      <c r="I87" s="10" t="str">
        <f>IF(F65&gt;5.7,"Trascurabile","Non trascurabile")</f>
        <v>Trascurabile</v>
      </c>
      <c r="J87" s="44">
        <f>$H$31*$H$13*J15^3/6</f>
        <v>3613500</v>
      </c>
      <c r="K87" s="10" t="str">
        <f>IF(G65&gt;5.7,"Trascurabile","Non trascurabile")</f>
        <v>Trascurabile</v>
      </c>
      <c r="L87" s="44">
        <f>$H$31*$H$13*K15^3/6</f>
        <v>8565333.333333334</v>
      </c>
      <c r="M87" s="10" t="str">
        <f>IF(H65&gt;5.7,"Trascurabile","Non trascurabile")</f>
        <v>Trascurabile</v>
      </c>
    </row>
    <row r="88" spans="2:14" ht="17.25" x14ac:dyDescent="0.25">
      <c r="D88" s="48" t="s">
        <v>30</v>
      </c>
      <c r="E88" s="12" t="s">
        <v>92</v>
      </c>
      <c r="F88" s="49">
        <f>$H$31*$H$13*H15*$H$18^2/2</f>
        <v>307783475.99999994</v>
      </c>
      <c r="G88" s="50" t="s">
        <v>33</v>
      </c>
      <c r="H88" s="49">
        <f>$H$31*$H$13*I15*$H$18^2/2</f>
        <v>439690679.99999994</v>
      </c>
      <c r="I88" s="50" t="s">
        <v>33</v>
      </c>
      <c r="J88" s="49">
        <f>$H$31*$H$13*J15*$H$18^2/2</f>
        <v>659536019.99999988</v>
      </c>
      <c r="K88" s="50" t="s">
        <v>33</v>
      </c>
      <c r="L88" s="49">
        <f>$H$31*$H$13*K15*$H$18^2/2</f>
        <v>879381359.99999988</v>
      </c>
      <c r="M88" s="50" t="s">
        <v>33</v>
      </c>
    </row>
    <row r="89" spans="2:14" x14ac:dyDescent="0.25">
      <c r="D89" s="6"/>
      <c r="E89" s="9"/>
      <c r="F89" s="45"/>
      <c r="G89" s="10"/>
      <c r="H89" s="45"/>
      <c r="I89" s="10"/>
      <c r="J89" s="45"/>
      <c r="K89" s="10"/>
      <c r="L89" s="45"/>
      <c r="M89" s="10"/>
    </row>
    <row r="90" spans="2:14" ht="18" x14ac:dyDescent="0.35">
      <c r="D90" s="52" t="s">
        <v>31</v>
      </c>
      <c r="E90" s="17"/>
      <c r="F90" s="61" t="s">
        <v>145</v>
      </c>
      <c r="G90" s="53"/>
      <c r="H90" s="14" t="s">
        <v>138</v>
      </c>
      <c r="I90" s="14" t="s">
        <v>139</v>
      </c>
      <c r="J90" s="14" t="s">
        <v>140</v>
      </c>
      <c r="K90" s="14" t="s">
        <v>141</v>
      </c>
    </row>
    <row r="91" spans="2:14" ht="18" customHeight="1" x14ac:dyDescent="0.25">
      <c r="D91" t="s">
        <v>143</v>
      </c>
      <c r="E91" s="9" t="s">
        <v>92</v>
      </c>
      <c r="F91" s="5">
        <f>H33*$H$13*$H$16^3/12</f>
        <v>18935693.333333332</v>
      </c>
      <c r="H91" s="10" t="str">
        <f>IF(E69&gt;16.7,"Trascurabile","Non trascurabile")</f>
        <v>Non trascurabile</v>
      </c>
      <c r="I91" s="10" t="str">
        <f t="shared" ref="I91:K91" si="14">IF(F69&gt;16.7,"Trascurabile","Non trascurabile")</f>
        <v>Non trascurabile</v>
      </c>
      <c r="J91" s="10" t="str">
        <f t="shared" si="14"/>
        <v>Non trascurabile</v>
      </c>
      <c r="K91" s="10" t="str">
        <f t="shared" si="14"/>
        <v>Non trascurabile</v>
      </c>
      <c r="L91" s="46"/>
      <c r="M91" s="47"/>
      <c r="N91" s="46"/>
    </row>
    <row r="92" spans="2:14" ht="17.25" x14ac:dyDescent="0.25">
      <c r="D92" t="s">
        <v>144</v>
      </c>
      <c r="E92" s="9" t="s">
        <v>92</v>
      </c>
      <c r="F92" s="5">
        <f>H35*$H$13*$H$16^3/12</f>
        <v>2049740000</v>
      </c>
      <c r="H92" s="10" t="str">
        <f>IF(E70&gt;16.7,"Trascurabile","Non trascurabile")</f>
        <v>Non trascurabile</v>
      </c>
      <c r="I92" s="10" t="str">
        <f t="shared" ref="I92:K92" si="15">IF(F70&gt;16.7,"Trascurabile","Non trascurabile")</f>
        <v>Non trascurabile</v>
      </c>
      <c r="J92" s="10" t="str">
        <f t="shared" si="15"/>
        <v>Non trascurabile</v>
      </c>
      <c r="K92" s="10" t="str">
        <f t="shared" si="15"/>
        <v>Non trascurabile</v>
      </c>
      <c r="L92" s="47"/>
      <c r="M92" s="46"/>
      <c r="N92" s="46"/>
    </row>
    <row r="93" spans="2:14" ht="17.25" x14ac:dyDescent="0.25">
      <c r="D93" t="s">
        <v>88</v>
      </c>
      <c r="E93" s="9" t="s">
        <v>92</v>
      </c>
      <c r="F93" s="5">
        <f>H40*$H$13*$H$16^3/12</f>
        <v>212885.63138017015</v>
      </c>
      <c r="H93" s="10" t="str">
        <f>IF(E71&gt;16.7,"Trascurabile","Non trascurabile")</f>
        <v>Trascurabile</v>
      </c>
      <c r="I93" s="10" t="str">
        <f t="shared" ref="I93:K93" si="16">IF(F71&gt;16.7,"Trascurabile","Non trascurabile")</f>
        <v>Trascurabile</v>
      </c>
      <c r="J93" s="10" t="str">
        <f t="shared" si="16"/>
        <v>Trascurabile</v>
      </c>
      <c r="K93" s="10" t="str">
        <f t="shared" si="16"/>
        <v>Trascurabile</v>
      </c>
      <c r="L93" s="47"/>
      <c r="M93" s="46"/>
      <c r="N93" s="46"/>
    </row>
    <row r="94" spans="2:14" ht="17.25" x14ac:dyDescent="0.25">
      <c r="D94" s="11" t="s">
        <v>89</v>
      </c>
      <c r="E94" s="12" t="s">
        <v>92</v>
      </c>
      <c r="F94" s="51">
        <f>H42*$H$13*$H$16^3/12</f>
        <v>23044320.922595739</v>
      </c>
      <c r="G94" s="11"/>
      <c r="H94" s="50" t="str">
        <f>IF(E72&gt;16.7,"Trascurabile","Non trascurabile")</f>
        <v>Non trascurabile</v>
      </c>
      <c r="I94" s="50" t="str">
        <f t="shared" ref="I94:K94" si="17">IF(F72&gt;16.7,"Trascurabile","Non trascurabile")</f>
        <v>Non trascurabile</v>
      </c>
      <c r="J94" s="50" t="str">
        <f t="shared" si="17"/>
        <v>Non trascurabile</v>
      </c>
      <c r="K94" s="50" t="str">
        <f t="shared" si="17"/>
        <v>Non trascurabile</v>
      </c>
      <c r="L94" s="47"/>
      <c r="M94" s="46"/>
      <c r="N94" s="46"/>
    </row>
    <row r="95" spans="2:14" x14ac:dyDescent="0.25">
      <c r="D95" s="6"/>
      <c r="E95" s="9"/>
      <c r="F95" s="5"/>
      <c r="G95" s="10"/>
      <c r="H95" s="5"/>
      <c r="I95" s="46"/>
      <c r="J95" s="47"/>
      <c r="K95" s="46"/>
      <c r="L95" s="47"/>
      <c r="M95" s="46"/>
      <c r="N95" s="46"/>
    </row>
    <row r="96" spans="2:14" x14ac:dyDescent="0.25">
      <c r="C96" t="s">
        <v>142</v>
      </c>
      <c r="D96" s="6"/>
      <c r="E96" s="9"/>
      <c r="F96" s="5"/>
      <c r="G96" s="10"/>
      <c r="H96" s="5"/>
      <c r="I96" s="46"/>
      <c r="J96" s="47"/>
      <c r="K96" s="46"/>
      <c r="L96" s="47"/>
      <c r="M96" s="46"/>
      <c r="N96" s="46"/>
    </row>
    <row r="97" spans="2:16" x14ac:dyDescent="0.25">
      <c r="D97" s="6"/>
      <c r="E97" s="9"/>
      <c r="F97" s="5"/>
      <c r="G97" s="10"/>
      <c r="H97" s="5"/>
      <c r="I97" s="46"/>
      <c r="J97" s="47"/>
      <c r="K97" s="46"/>
      <c r="L97" s="47"/>
      <c r="M97" s="46"/>
      <c r="N97" s="46"/>
    </row>
    <row r="98" spans="2:16" ht="18" x14ac:dyDescent="0.35">
      <c r="C98" s="60" t="s">
        <v>138</v>
      </c>
      <c r="D98" s="55"/>
      <c r="E98" s="56"/>
      <c r="F98" s="54"/>
      <c r="I98" s="59"/>
      <c r="J98" s="54"/>
      <c r="K98" s="60" t="s">
        <v>139</v>
      </c>
      <c r="L98" s="55"/>
      <c r="M98" s="56"/>
      <c r="N98" s="51"/>
      <c r="O98" s="50"/>
      <c r="P98" s="51"/>
    </row>
    <row r="99" spans="2:16" ht="17.25" x14ac:dyDescent="0.25">
      <c r="C99" s="9" t="s">
        <v>20</v>
      </c>
      <c r="D99" s="11" t="s">
        <v>59</v>
      </c>
      <c r="E99" s="12" t="s">
        <v>92</v>
      </c>
      <c r="F99" s="20">
        <f>F87</f>
        <v>367238.66666666657</v>
      </c>
      <c r="G99" s="13"/>
      <c r="H99" s="15"/>
      <c r="I99" s="45"/>
      <c r="J99" s="54"/>
      <c r="K99" s="9" t="s">
        <v>20</v>
      </c>
      <c r="L99" s="11" t="s">
        <v>59</v>
      </c>
      <c r="M99" s="12" t="s">
        <v>92</v>
      </c>
      <c r="N99" s="19">
        <f>H87</f>
        <v>1070666.6666666667</v>
      </c>
      <c r="O99" s="11"/>
      <c r="P99" s="51"/>
    </row>
    <row r="100" spans="2:16" x14ac:dyDescent="0.25">
      <c r="C100" s="17"/>
      <c r="D100" s="11"/>
      <c r="E100" s="14"/>
      <c r="F100" s="51"/>
      <c r="G100" s="57" t="s">
        <v>86</v>
      </c>
      <c r="H100" s="57" t="s">
        <v>87</v>
      </c>
      <c r="I100" s="45"/>
      <c r="J100" s="54"/>
      <c r="K100" s="17"/>
      <c r="L100" s="11"/>
      <c r="M100" s="12"/>
      <c r="N100" s="15"/>
      <c r="O100" s="57" t="s">
        <v>86</v>
      </c>
      <c r="P100" s="57" t="s">
        <v>87</v>
      </c>
    </row>
    <row r="101" spans="2:16" ht="17.25" x14ac:dyDescent="0.25">
      <c r="C101" s="17" t="s">
        <v>20</v>
      </c>
      <c r="D101" s="13" t="s">
        <v>60</v>
      </c>
      <c r="E101" s="14" t="s">
        <v>92</v>
      </c>
      <c r="F101" s="58"/>
      <c r="G101" s="15">
        <f>$F$88+F91</f>
        <v>326719169.33333325</v>
      </c>
      <c r="H101" s="15">
        <f>$F$88+F92</f>
        <v>2357523476</v>
      </c>
      <c r="I101" s="45"/>
      <c r="J101" s="45"/>
      <c r="K101" s="17" t="s">
        <v>20</v>
      </c>
      <c r="L101" s="13" t="s">
        <v>60</v>
      </c>
      <c r="M101" s="14" t="s">
        <v>92</v>
      </c>
      <c r="N101" s="58"/>
      <c r="O101" s="15">
        <f>$H$88+F91</f>
        <v>458626373.33333325</v>
      </c>
      <c r="P101" s="15">
        <f>$H$88+F92</f>
        <v>2489430680</v>
      </c>
    </row>
    <row r="102" spans="2:16" ht="17.25" x14ac:dyDescent="0.25">
      <c r="C102" s="9" t="s">
        <v>20</v>
      </c>
      <c r="D102" s="16" t="s">
        <v>95</v>
      </c>
      <c r="E102" s="17" t="s">
        <v>92</v>
      </c>
      <c r="F102" s="21"/>
      <c r="G102" s="18">
        <f>$F$88</f>
        <v>307783475.99999994</v>
      </c>
      <c r="H102" s="18">
        <f>$F$88+F94</f>
        <v>330827796.92259568</v>
      </c>
      <c r="I102" s="45"/>
      <c r="J102" s="45"/>
      <c r="K102" s="9" t="s">
        <v>20</v>
      </c>
      <c r="L102" s="16" t="s">
        <v>95</v>
      </c>
      <c r="M102" s="17" t="s">
        <v>92</v>
      </c>
      <c r="N102" s="21"/>
      <c r="O102" s="18">
        <f>$H$88</f>
        <v>439690679.99999994</v>
      </c>
      <c r="P102" s="18">
        <f>$H$88+F94</f>
        <v>462735000.92259568</v>
      </c>
    </row>
    <row r="103" spans="2:16" x14ac:dyDescent="0.25">
      <c r="C103" s="9"/>
      <c r="D103" s="45"/>
      <c r="E103" s="28"/>
      <c r="F103" s="45"/>
      <c r="G103" s="45"/>
      <c r="H103" s="54"/>
      <c r="I103" s="45"/>
      <c r="J103" s="54"/>
      <c r="K103" s="45"/>
      <c r="L103" s="54"/>
    </row>
    <row r="104" spans="2:16" ht="18" x14ac:dyDescent="0.35">
      <c r="C104" s="60" t="s">
        <v>140</v>
      </c>
      <c r="D104" s="55"/>
      <c r="E104" s="56"/>
      <c r="F104" s="51"/>
      <c r="G104" s="50"/>
      <c r="H104" s="51"/>
      <c r="I104" s="59"/>
      <c r="J104" s="54"/>
      <c r="K104" s="60" t="s">
        <v>141</v>
      </c>
      <c r="L104" s="55"/>
      <c r="M104" s="56"/>
      <c r="N104" s="51"/>
      <c r="O104" s="50"/>
      <c r="P104" s="51"/>
    </row>
    <row r="105" spans="2:16" ht="17.25" x14ac:dyDescent="0.25">
      <c r="C105" s="9" t="s">
        <v>20</v>
      </c>
      <c r="D105" s="11" t="s">
        <v>59</v>
      </c>
      <c r="E105" s="12" t="s">
        <v>92</v>
      </c>
      <c r="F105" s="19">
        <f>J87</f>
        <v>3613500</v>
      </c>
      <c r="G105" s="11"/>
      <c r="H105" s="51"/>
      <c r="I105" s="45"/>
      <c r="J105" s="54"/>
      <c r="K105" s="9" t="s">
        <v>20</v>
      </c>
      <c r="L105" s="11" t="s">
        <v>59</v>
      </c>
      <c r="M105" s="12" t="s">
        <v>92</v>
      </c>
      <c r="N105" s="62">
        <f>L87</f>
        <v>8565333.333333334</v>
      </c>
      <c r="O105" s="11"/>
      <c r="P105" s="51"/>
    </row>
    <row r="106" spans="2:16" x14ac:dyDescent="0.25">
      <c r="C106" s="17"/>
      <c r="D106" s="11"/>
      <c r="E106" s="14"/>
      <c r="F106" s="51"/>
      <c r="G106" s="57" t="s">
        <v>86</v>
      </c>
      <c r="H106" s="57" t="s">
        <v>87</v>
      </c>
      <c r="I106" s="45"/>
      <c r="J106" s="54"/>
      <c r="K106" s="17"/>
      <c r="L106" s="11"/>
      <c r="M106" s="12"/>
      <c r="N106" s="15"/>
      <c r="O106" s="57" t="s">
        <v>86</v>
      </c>
      <c r="P106" s="57" t="s">
        <v>87</v>
      </c>
    </row>
    <row r="107" spans="2:16" ht="17.25" x14ac:dyDescent="0.25">
      <c r="C107" s="17" t="s">
        <v>20</v>
      </c>
      <c r="D107" s="13" t="s">
        <v>60</v>
      </c>
      <c r="E107" s="14" t="s">
        <v>92</v>
      </c>
      <c r="F107" s="58"/>
      <c r="G107" s="15">
        <f>$J$88+F91</f>
        <v>678471713.33333325</v>
      </c>
      <c r="H107" s="15">
        <f>$J$88+F92</f>
        <v>2709276020</v>
      </c>
      <c r="I107" s="45"/>
      <c r="J107" s="45"/>
      <c r="K107" s="17" t="s">
        <v>20</v>
      </c>
      <c r="L107" s="13" t="s">
        <v>60</v>
      </c>
      <c r="M107" s="14" t="s">
        <v>92</v>
      </c>
      <c r="N107" s="49"/>
      <c r="O107" s="15">
        <f>$L$88+F91</f>
        <v>898317053.33333325</v>
      </c>
      <c r="P107" s="15">
        <f>$L$88+F92</f>
        <v>2929121360</v>
      </c>
    </row>
    <row r="108" spans="2:16" ht="17.25" x14ac:dyDescent="0.25">
      <c r="C108" s="9" t="s">
        <v>20</v>
      </c>
      <c r="D108" s="16" t="s">
        <v>95</v>
      </c>
      <c r="E108" s="17" t="s">
        <v>92</v>
      </c>
      <c r="F108" s="21"/>
      <c r="G108" s="18">
        <f>$J$88</f>
        <v>659536019.99999988</v>
      </c>
      <c r="H108" s="18">
        <f>$J$88+F94</f>
        <v>682580340.92259562</v>
      </c>
      <c r="I108" s="45"/>
      <c r="J108" s="45"/>
      <c r="K108" s="9" t="s">
        <v>20</v>
      </c>
      <c r="L108" s="16" t="s">
        <v>95</v>
      </c>
      <c r="M108" s="17" t="s">
        <v>92</v>
      </c>
      <c r="N108" s="21"/>
      <c r="O108" s="18">
        <f>$L$88</f>
        <v>879381359.99999988</v>
      </c>
      <c r="P108" s="18">
        <f>$L$88+F94</f>
        <v>902425680.92259562</v>
      </c>
    </row>
    <row r="109" spans="2:16" x14ac:dyDescent="0.25">
      <c r="E109" s="5"/>
      <c r="G109" s="5"/>
    </row>
    <row r="110" spans="2:16" x14ac:dyDescent="0.25">
      <c r="E110" s="5"/>
      <c r="G110" s="5"/>
    </row>
    <row r="111" spans="2:16" x14ac:dyDescent="0.25">
      <c r="B111" t="s">
        <v>34</v>
      </c>
    </row>
    <row r="112" spans="2:16" x14ac:dyDescent="0.25">
      <c r="F112" t="s">
        <v>143</v>
      </c>
      <c r="H112" t="s">
        <v>144</v>
      </c>
      <c r="J112" t="s">
        <v>88</v>
      </c>
      <c r="L112" t="s">
        <v>89</v>
      </c>
    </row>
    <row r="113" spans="2:12" x14ac:dyDescent="0.25">
      <c r="D113" t="s">
        <v>35</v>
      </c>
      <c r="E113" s="9" t="s">
        <v>97</v>
      </c>
      <c r="F113" s="5">
        <f>H34*$H$13*$H$18^2/$H$16</f>
        <v>787391.2799999998</v>
      </c>
      <c r="H113" s="5">
        <f>H36*$H$13*$H$18^2/$H$16</f>
        <v>88704719.999999985</v>
      </c>
      <c r="J113" s="5">
        <f>H41*$H$13*$H$18^2/$H$16</f>
        <v>95540.733271109319</v>
      </c>
      <c r="L113" s="5">
        <f>H43*$H$13*$H$18^2/$H$16</f>
        <v>10342038.137594309</v>
      </c>
    </row>
    <row r="114" spans="2:12" x14ac:dyDescent="0.25">
      <c r="D114" t="s">
        <v>36</v>
      </c>
      <c r="E114" s="9" t="s">
        <v>97</v>
      </c>
      <c r="F114" s="5">
        <f>H34*$H$13*$H$18</f>
        <v>740282.39999999991</v>
      </c>
      <c r="H114" s="5">
        <f>H36*$H$13*$H$18</f>
        <v>83397600</v>
      </c>
      <c r="J114" s="5">
        <f>H41*$H$13*$H$18</f>
        <v>89824.621024119871</v>
      </c>
      <c r="L114" s="5">
        <f>H43*$H$13*$H$18</f>
        <v>9723283.7191057596</v>
      </c>
    </row>
    <row r="115" spans="2:12" x14ac:dyDescent="0.25">
      <c r="C115" s="9" t="s">
        <v>21</v>
      </c>
      <c r="E115" s="9" t="s">
        <v>97</v>
      </c>
    </row>
    <row r="116" spans="2:12" ht="18" x14ac:dyDescent="0.35">
      <c r="E116" s="28" t="s">
        <v>138</v>
      </c>
      <c r="F116" s="5">
        <f>IF($E$81&gt;100,$F$114,$F$113)</f>
        <v>787391.2799999998</v>
      </c>
      <c r="H116" s="5">
        <f>IF($E$81&gt;100,$H$114,$H$113)</f>
        <v>88704719.999999985</v>
      </c>
      <c r="J116" s="5">
        <f>IF($E$81&gt;100,$J$114,$J$113)</f>
        <v>95540.733271109319</v>
      </c>
      <c r="L116" s="5">
        <f>IF($E$81&gt;100,$L$114,$L$113)</f>
        <v>10342038.137594309</v>
      </c>
    </row>
    <row r="117" spans="2:12" ht="18" x14ac:dyDescent="0.35">
      <c r="E117" s="28" t="s">
        <v>139</v>
      </c>
      <c r="F117" s="5">
        <f>IF($F$81&gt;100,$F$114,$F$113)</f>
        <v>787391.2799999998</v>
      </c>
      <c r="H117" s="5">
        <f>IF($F$81&gt;100,$H$114,$H$113)</f>
        <v>88704719.999999985</v>
      </c>
      <c r="J117" s="5">
        <f>IF($F$81&gt;100,$J$114,$J$113)</f>
        <v>95540.733271109319</v>
      </c>
      <c r="L117" s="5">
        <f>IF($F$81&gt;100,$L$114,$L$113)</f>
        <v>10342038.137594309</v>
      </c>
    </row>
    <row r="118" spans="2:12" ht="18" x14ac:dyDescent="0.35">
      <c r="E118" s="28" t="s">
        <v>140</v>
      </c>
      <c r="F118" s="5">
        <f>IF($G$81&gt;100,$F$114,$F$113)</f>
        <v>787391.2799999998</v>
      </c>
      <c r="H118" s="5">
        <f>IF($G$81&gt;100,$H$114,$H$113)</f>
        <v>88704719.999999985</v>
      </c>
      <c r="J118" s="5">
        <f>IF($G$81&gt;100,$J$114,$J$113)</f>
        <v>95540.733271109319</v>
      </c>
      <c r="L118" s="5">
        <f>IF($G$81&gt;100,$L$114,$L$113)</f>
        <v>10342038.137594309</v>
      </c>
    </row>
    <row r="119" spans="2:12" ht="18" x14ac:dyDescent="0.35">
      <c r="E119" s="28" t="s">
        <v>141</v>
      </c>
      <c r="F119" s="5">
        <f>IF($H$81&gt;100,$F$114,$F$113)</f>
        <v>787391.2799999998</v>
      </c>
      <c r="H119" s="5">
        <f>IF($H$81&gt;100,$H$114,$H$113)</f>
        <v>88704719.999999985</v>
      </c>
      <c r="J119" s="5">
        <f>IF($H$81&gt;100,$J$114,$J$113)</f>
        <v>95540.733271109319</v>
      </c>
      <c r="L119" s="5">
        <f>IF($G$81&gt;100,$L$114,$L$113)</f>
        <v>10342038.137594309</v>
      </c>
    </row>
    <row r="122" spans="2:12" x14ac:dyDescent="0.25">
      <c r="B122" t="s">
        <v>53</v>
      </c>
    </row>
    <row r="123" spans="2:12" x14ac:dyDescent="0.25">
      <c r="C123" t="s">
        <v>54</v>
      </c>
    </row>
    <row r="124" spans="2:12" x14ac:dyDescent="0.25">
      <c r="C124" t="s">
        <v>62</v>
      </c>
    </row>
    <row r="125" spans="2:12" x14ac:dyDescent="0.25">
      <c r="C125" t="s">
        <v>63</v>
      </c>
    </row>
    <row r="126" spans="2:12" x14ac:dyDescent="0.25">
      <c r="B126" t="s">
        <v>55</v>
      </c>
      <c r="F126" t="s">
        <v>56</v>
      </c>
      <c r="G126">
        <v>100</v>
      </c>
      <c r="H126" t="s">
        <v>37</v>
      </c>
    </row>
    <row r="127" spans="2:12" ht="18" x14ac:dyDescent="0.35">
      <c r="B127" s="63" t="s">
        <v>138</v>
      </c>
      <c r="C127" t="s">
        <v>57</v>
      </c>
    </row>
    <row r="128" spans="2:12" x14ac:dyDescent="0.25">
      <c r="C128" s="9" t="s">
        <v>58</v>
      </c>
      <c r="D128" s="16" t="s">
        <v>59</v>
      </c>
      <c r="E128" s="17"/>
      <c r="F128" s="21"/>
      <c r="G128" s="22"/>
      <c r="H128" s="34" t="s">
        <v>146</v>
      </c>
      <c r="I128" s="22"/>
      <c r="J128" s="22"/>
      <c r="K128" s="22"/>
      <c r="L128" s="22"/>
    </row>
    <row r="129" spans="3:14" x14ac:dyDescent="0.25">
      <c r="C129" s="9"/>
      <c r="D129" t="s">
        <v>2</v>
      </c>
      <c r="E129" s="28" t="s">
        <v>96</v>
      </c>
      <c r="F129" s="27">
        <f t="shared" ref="F129:F134" si="18">$G$126*H7^3/48/$F$99</f>
        <v>30.927752705778992</v>
      </c>
      <c r="G129" s="22"/>
      <c r="H129" s="33">
        <f>IF(F129&gt;$H$7,"Senza senso",F129/$H$7)</f>
        <v>0.17572586764647155</v>
      </c>
      <c r="I129" s="22"/>
      <c r="J129" s="22"/>
      <c r="K129" s="22"/>
      <c r="L129" s="22"/>
    </row>
    <row r="130" spans="3:14" x14ac:dyDescent="0.25">
      <c r="C130" s="9"/>
      <c r="D130" t="s">
        <v>100</v>
      </c>
      <c r="E130" s="28" t="s">
        <v>96</v>
      </c>
      <c r="F130" s="27">
        <f t="shared" si="18"/>
        <v>247.42202164623194</v>
      </c>
      <c r="G130" s="22"/>
      <c r="H130" s="33">
        <f>IF(F130&gt;$H$8,"Senza senso",F130/$H$8)</f>
        <v>0.7029034705858862</v>
      </c>
      <c r="I130" s="22"/>
      <c r="J130" s="22"/>
      <c r="K130" s="22"/>
      <c r="L130" s="22"/>
    </row>
    <row r="131" spans="3:14" x14ac:dyDescent="0.25">
      <c r="C131" s="9"/>
      <c r="D131" t="s">
        <v>101</v>
      </c>
      <c r="E131" s="28" t="s">
        <v>96</v>
      </c>
      <c r="F131" s="27">
        <f t="shared" si="18"/>
        <v>835.04932305603279</v>
      </c>
      <c r="G131" s="22"/>
      <c r="H131" s="33" t="str">
        <f>IF(F131&gt;$H$9,"Senza senso",F131/$H$9)</f>
        <v>Senza senso</v>
      </c>
      <c r="I131" s="22"/>
      <c r="J131" s="22"/>
      <c r="K131" s="22"/>
      <c r="L131" s="22"/>
    </row>
    <row r="132" spans="3:14" x14ac:dyDescent="0.25">
      <c r="C132" s="9"/>
      <c r="D132" t="s">
        <v>102</v>
      </c>
      <c r="E132" s="28" t="s">
        <v>96</v>
      </c>
      <c r="F132" s="32">
        <f t="shared" si="18"/>
        <v>1979.3761731698555</v>
      </c>
      <c r="G132" s="22"/>
      <c r="H132" s="33" t="str">
        <f>IF(F132&gt;$H$10,"Senza senso",F132/$H$10)</f>
        <v>Senza senso</v>
      </c>
      <c r="I132" s="22"/>
      <c r="K132" s="22"/>
      <c r="L132" s="22"/>
    </row>
    <row r="133" spans="3:14" x14ac:dyDescent="0.25">
      <c r="C133" s="9"/>
      <c r="D133" t="s">
        <v>107</v>
      </c>
      <c r="E133" s="28" t="s">
        <v>96</v>
      </c>
      <c r="F133" s="32">
        <f t="shared" si="18"/>
        <v>6680.3945844482623</v>
      </c>
      <c r="G133" s="22"/>
      <c r="H133" s="33" t="str">
        <f>IF(F133&gt;$H$11,"Senza senso",F133/$H$11)</f>
        <v>Senza senso</v>
      </c>
      <c r="I133" s="22"/>
      <c r="J133" t="s">
        <v>104</v>
      </c>
      <c r="K133" s="22"/>
      <c r="L133" s="22"/>
    </row>
    <row r="134" spans="3:14" x14ac:dyDescent="0.25">
      <c r="C134" s="9"/>
      <c r="D134" t="s">
        <v>103</v>
      </c>
      <c r="E134" s="28" t="s">
        <v>96</v>
      </c>
      <c r="F134" s="32">
        <f t="shared" si="18"/>
        <v>15835.009385358844</v>
      </c>
      <c r="G134" s="22"/>
      <c r="H134" s="33" t="str">
        <f>IF(F134&gt;$H$12,"Senza senso",F134/$H$12)</f>
        <v>Senza senso</v>
      </c>
      <c r="I134" s="22"/>
      <c r="J134" s="22" t="s">
        <v>207</v>
      </c>
    </row>
    <row r="135" spans="3:14" x14ac:dyDescent="0.25">
      <c r="C135" s="9"/>
      <c r="E135" s="28"/>
      <c r="F135" s="31"/>
      <c r="G135" s="22"/>
      <c r="H135" s="22"/>
      <c r="I135" s="22"/>
      <c r="J135" t="s">
        <v>111</v>
      </c>
    </row>
    <row r="136" spans="3:14" x14ac:dyDescent="0.25">
      <c r="C136" s="9"/>
      <c r="E136" s="9"/>
      <c r="F136" s="24" t="s">
        <v>86</v>
      </c>
      <c r="G136" s="25"/>
      <c r="H136" s="25" t="s">
        <v>87</v>
      </c>
      <c r="I136" s="29"/>
      <c r="J136" s="24" t="s">
        <v>88</v>
      </c>
      <c r="K136" s="25"/>
      <c r="L136" s="16"/>
      <c r="M136" s="25" t="s">
        <v>89</v>
      </c>
      <c r="N136" s="16"/>
    </row>
    <row r="137" spans="3:14" x14ac:dyDescent="0.25">
      <c r="C137" s="26" t="s">
        <v>98</v>
      </c>
      <c r="E137" s="9"/>
      <c r="F137" s="22"/>
      <c r="G137" s="22"/>
      <c r="H137" s="22"/>
      <c r="I137" s="29"/>
    </row>
    <row r="138" spans="3:14" x14ac:dyDescent="0.25">
      <c r="C138" s="9" t="s">
        <v>58</v>
      </c>
      <c r="D138" s="16" t="s">
        <v>60</v>
      </c>
      <c r="E138" s="30"/>
      <c r="F138" s="16"/>
      <c r="G138" s="25"/>
      <c r="H138" s="16"/>
      <c r="I138" s="29"/>
    </row>
    <row r="139" spans="3:14" x14ac:dyDescent="0.25">
      <c r="C139" s="9"/>
      <c r="D139" t="s">
        <v>2</v>
      </c>
      <c r="E139" s="28" t="s">
        <v>96</v>
      </c>
      <c r="F139" s="27">
        <f t="shared" ref="F139:F144" si="19">$G$126*H7^3/48/$G$101+$G$126*H7/4/$F$116</f>
        <v>4.0351465394988364E-2</v>
      </c>
      <c r="G139" s="29"/>
      <c r="H139" s="29">
        <f t="shared" ref="H139:H144" si="20">$G$126*H7^3/48/$H$101+$G$126*H7/4/$H$116</f>
        <v>4.8673137226023129E-3</v>
      </c>
      <c r="I139" s="29"/>
    </row>
    <row r="140" spans="3:14" x14ac:dyDescent="0.25">
      <c r="C140" s="9"/>
      <c r="D140" t="s">
        <v>100</v>
      </c>
      <c r="E140" s="28" t="s">
        <v>96</v>
      </c>
      <c r="F140" s="27">
        <f t="shared" si="19"/>
        <v>0.28928328479569232</v>
      </c>
      <c r="G140" s="29"/>
      <c r="H140" s="29">
        <f t="shared" si="20"/>
        <v>3.8640893148918873E-2</v>
      </c>
      <c r="I140" s="29"/>
    </row>
    <row r="141" spans="3:14" x14ac:dyDescent="0.25">
      <c r="C141" s="9"/>
      <c r="D141" t="s">
        <v>101</v>
      </c>
      <c r="E141" s="28" t="s">
        <v>96</v>
      </c>
      <c r="F141" s="27">
        <f t="shared" si="19"/>
        <v>0.95537581220782752</v>
      </c>
      <c r="G141" s="29"/>
      <c r="H141" s="29">
        <f t="shared" si="20"/>
        <v>0.13022700398266393</v>
      </c>
      <c r="I141" s="29"/>
    </row>
    <row r="142" spans="3:14" x14ac:dyDescent="0.25">
      <c r="C142" s="9"/>
      <c r="D142" t="s">
        <v>102</v>
      </c>
      <c r="E142" s="28" t="s">
        <v>96</v>
      </c>
      <c r="F142" s="27">
        <f t="shared" si="19"/>
        <v>2.2472094016371096</v>
      </c>
      <c r="G142" s="29"/>
      <c r="H142" s="29">
        <f t="shared" si="20"/>
        <v>0.30853191192755175</v>
      </c>
      <c r="I142" s="29"/>
    </row>
    <row r="143" spans="3:14" x14ac:dyDescent="0.25">
      <c r="C143" s="9"/>
      <c r="D143" t="s">
        <v>107</v>
      </c>
      <c r="E143" s="28" t="s">
        <v>96</v>
      </c>
      <c r="F143" s="27">
        <f t="shared" si="19"/>
        <v>7.542421182569977</v>
      </c>
      <c r="G143" s="29"/>
      <c r="H143" s="29">
        <f t="shared" si="20"/>
        <v>1.0409231819656124</v>
      </c>
      <c r="I143" s="29"/>
    </row>
    <row r="144" spans="3:14" x14ac:dyDescent="0.25">
      <c r="C144" s="9"/>
      <c r="D144" t="s">
        <v>103</v>
      </c>
      <c r="E144" s="28" t="s">
        <v>96</v>
      </c>
      <c r="F144" s="27">
        <f t="shared" si="19"/>
        <v>17.843561459640018</v>
      </c>
      <c r="G144" s="29"/>
      <c r="H144" s="29">
        <f t="shared" si="20"/>
        <v>2.4670648288928154</v>
      </c>
      <c r="I144" s="29"/>
    </row>
    <row r="145" spans="3:14" x14ac:dyDescent="0.25">
      <c r="C145" s="9" t="s">
        <v>58</v>
      </c>
      <c r="D145" s="16" t="s">
        <v>95</v>
      </c>
      <c r="E145" s="17"/>
      <c r="F145" s="24"/>
      <c r="G145" s="25"/>
      <c r="H145" s="25"/>
      <c r="I145" s="29"/>
      <c r="J145" s="21" t="s">
        <v>105</v>
      </c>
      <c r="K145" s="16" t="s">
        <v>106</v>
      </c>
      <c r="L145" s="16"/>
      <c r="M145" s="16" t="s">
        <v>105</v>
      </c>
      <c r="N145" s="16" t="s">
        <v>106</v>
      </c>
    </row>
    <row r="146" spans="3:14" x14ac:dyDescent="0.25">
      <c r="C146" s="9"/>
      <c r="D146" t="s">
        <v>2</v>
      </c>
      <c r="E146" s="28" t="s">
        <v>96</v>
      </c>
      <c r="F146" s="27">
        <f t="shared" ref="F146:F151" si="21">$G$126*H7^3/48/$G$102+$G$126*H7/4/$J$116</f>
        <v>8.2955788005009884E-2</v>
      </c>
      <c r="G146" s="29"/>
      <c r="H146" s="29">
        <f t="shared" ref="H146:H151" si="22">$G$126*H7^3/48/$H$102+$G$126*H7/4/$L$116</f>
        <v>3.4757105708882671E-2</v>
      </c>
      <c r="I146" s="29"/>
      <c r="J146" s="64">
        <v>0.23699999999999999</v>
      </c>
      <c r="K146" s="65">
        <v>0.27200000000000002</v>
      </c>
    </row>
    <row r="147" spans="3:14" x14ac:dyDescent="0.25">
      <c r="C147" s="9"/>
      <c r="D147" t="s">
        <v>100</v>
      </c>
      <c r="E147" s="28" t="s">
        <v>96</v>
      </c>
      <c r="F147" s="27">
        <f t="shared" si="21"/>
        <v>0.38732437206278775</v>
      </c>
      <c r="G147" s="29"/>
      <c r="H147" s="29">
        <f t="shared" si="22"/>
        <v>0.27550415734708067</v>
      </c>
      <c r="I147" s="29"/>
      <c r="J147" s="64">
        <v>0.747</v>
      </c>
      <c r="K147" s="65">
        <v>0.77900000000000003</v>
      </c>
    </row>
    <row r="148" spans="3:14" x14ac:dyDescent="0.25">
      <c r="C148" s="9"/>
      <c r="D148" t="s">
        <v>101</v>
      </c>
      <c r="E148" s="28" t="s">
        <v>96</v>
      </c>
      <c r="F148" s="27">
        <f t="shared" si="21"/>
        <v>1.1345185482261015</v>
      </c>
      <c r="G148" s="29"/>
      <c r="H148" s="29">
        <f t="shared" si="22"/>
        <v>0.92823110084390936</v>
      </c>
      <c r="I148" s="29"/>
      <c r="J148" s="64">
        <v>1.754</v>
      </c>
      <c r="K148" s="65">
        <v>1.7849999999999999</v>
      </c>
    </row>
    <row r="149" spans="3:14" x14ac:dyDescent="0.25">
      <c r="C149" s="9"/>
      <c r="D149" t="s">
        <v>102</v>
      </c>
      <c r="E149" s="28" t="s">
        <v>96</v>
      </c>
      <c r="F149" s="27">
        <f t="shared" si="21"/>
        <v>2.5459511125477192</v>
      </c>
      <c r="G149" s="29"/>
      <c r="H149" s="29">
        <f t="shared" si="22"/>
        <v>2.1989278821286842</v>
      </c>
      <c r="I149" s="29"/>
      <c r="J149" s="64">
        <v>3.5070000000000001</v>
      </c>
      <c r="K149" s="65">
        <v>3.5339999999999998</v>
      </c>
    </row>
    <row r="150" spans="3:14" x14ac:dyDescent="0.25">
      <c r="C150" s="9"/>
      <c r="D150" t="s">
        <v>107</v>
      </c>
      <c r="E150" s="28" t="s">
        <v>96</v>
      </c>
      <c r="F150" s="27">
        <f t="shared" si="21"/>
        <v>8.2471825898769389</v>
      </c>
      <c r="G150" s="29"/>
      <c r="H150" s="29">
        <f t="shared" si="22"/>
        <v>7.4181907417793331</v>
      </c>
      <c r="I150" s="29"/>
      <c r="J150" s="64">
        <v>10.271000000000001</v>
      </c>
      <c r="K150" s="65">
        <v>10.295999999999999</v>
      </c>
    </row>
    <row r="151" spans="3:14" x14ac:dyDescent="0.25">
      <c r="C151" s="9"/>
      <c r="D151" t="s">
        <v>103</v>
      </c>
      <c r="E151" s="28" t="s">
        <v>96</v>
      </c>
      <c r="F151" s="27">
        <f t="shared" si="21"/>
        <v>19.262321172472589</v>
      </c>
      <c r="G151" s="29"/>
      <c r="H151" s="29">
        <f t="shared" si="22"/>
        <v>17.581212303733551</v>
      </c>
      <c r="I151" s="29"/>
      <c r="J151" s="64">
        <v>22.6</v>
      </c>
      <c r="K151" s="65">
        <v>22.620999999999999</v>
      </c>
    </row>
    <row r="152" spans="3:14" x14ac:dyDescent="0.25">
      <c r="C152" s="26" t="s">
        <v>99</v>
      </c>
      <c r="E152" s="9"/>
      <c r="F152" s="22"/>
      <c r="G152" s="22"/>
      <c r="H152" s="22"/>
      <c r="I152" s="29"/>
      <c r="J152" s="29"/>
      <c r="K152" s="29"/>
      <c r="L152" s="29"/>
    </row>
    <row r="153" spans="3:14" x14ac:dyDescent="0.25">
      <c r="C153" s="9" t="s">
        <v>58</v>
      </c>
      <c r="D153" s="16" t="s">
        <v>60</v>
      </c>
      <c r="E153" s="17"/>
      <c r="F153" s="21"/>
      <c r="G153" s="16"/>
      <c r="H153" s="16"/>
      <c r="I153" s="29"/>
      <c r="J153" s="29"/>
      <c r="K153" s="29"/>
      <c r="L153" s="29"/>
    </row>
    <row r="154" spans="3:14" x14ac:dyDescent="0.25">
      <c r="C154" s="9"/>
      <c r="D154" t="s">
        <v>2</v>
      </c>
      <c r="E154" s="28" t="s">
        <v>96</v>
      </c>
      <c r="F154" s="27">
        <f t="shared" ref="F154:F159" si="23">$G$126*H7^3/48/$G$101</f>
        <v>3.4763392334285936E-2</v>
      </c>
      <c r="G154" s="29"/>
      <c r="H154" s="29">
        <f t="shared" ref="H154:H159" si="24">$G$126*H7^3/48/$H$101</f>
        <v>4.8177109506190412E-3</v>
      </c>
      <c r="I154" s="29"/>
      <c r="J154" s="29"/>
      <c r="K154" s="29"/>
      <c r="L154" s="29"/>
    </row>
    <row r="155" spans="3:14" x14ac:dyDescent="0.25">
      <c r="C155" s="9"/>
      <c r="D155" t="s">
        <v>100</v>
      </c>
      <c r="E155" s="28" t="s">
        <v>96</v>
      </c>
      <c r="F155" s="27">
        <f t="shared" si="23"/>
        <v>0.27810713867428749</v>
      </c>
      <c r="G155" s="29"/>
      <c r="H155" s="29">
        <f t="shared" si="24"/>
        <v>3.8541687604952329E-2</v>
      </c>
      <c r="I155" s="29"/>
      <c r="J155" s="29"/>
      <c r="K155" s="29"/>
      <c r="L155" s="29"/>
    </row>
    <row r="156" spans="3:14" x14ac:dyDescent="0.25">
      <c r="C156" s="9"/>
      <c r="D156" t="s">
        <v>101</v>
      </c>
      <c r="E156" s="28" t="s">
        <v>96</v>
      </c>
      <c r="F156" s="27">
        <f t="shared" si="23"/>
        <v>0.93861159302572028</v>
      </c>
      <c r="G156" s="29"/>
      <c r="H156" s="29">
        <f t="shared" si="24"/>
        <v>0.13007819566671411</v>
      </c>
      <c r="I156" s="29"/>
      <c r="J156" s="29"/>
      <c r="K156" s="29"/>
      <c r="L156" s="29"/>
    </row>
    <row r="157" spans="3:14" x14ac:dyDescent="0.25">
      <c r="C157" s="9"/>
      <c r="D157" t="s">
        <v>102</v>
      </c>
      <c r="E157" s="28" t="s">
        <v>96</v>
      </c>
      <c r="F157" s="27">
        <f t="shared" si="23"/>
        <v>2.2248571093942999</v>
      </c>
      <c r="G157" s="29"/>
      <c r="H157" s="29">
        <f t="shared" si="24"/>
        <v>0.30833350083961863</v>
      </c>
      <c r="I157" s="29"/>
      <c r="J157" s="29"/>
      <c r="K157" s="29"/>
      <c r="L157" s="29"/>
    </row>
    <row r="158" spans="3:14" x14ac:dyDescent="0.25">
      <c r="C158" s="9"/>
      <c r="D158" t="s">
        <v>107</v>
      </c>
      <c r="E158" s="28" t="s">
        <v>96</v>
      </c>
      <c r="F158" s="27">
        <f t="shared" si="23"/>
        <v>7.5088927442057622</v>
      </c>
      <c r="G158" s="29"/>
      <c r="H158" s="29">
        <f t="shared" si="24"/>
        <v>1.0406255653337129</v>
      </c>
      <c r="I158" s="29"/>
      <c r="J158" s="29"/>
      <c r="K158" s="29"/>
      <c r="L158" s="29"/>
    </row>
    <row r="159" spans="3:14" x14ac:dyDescent="0.25">
      <c r="C159" s="9"/>
      <c r="D159" t="s">
        <v>103</v>
      </c>
      <c r="E159" s="28" t="s">
        <v>96</v>
      </c>
      <c r="F159" s="27">
        <f t="shared" si="23"/>
        <v>17.798856875154399</v>
      </c>
      <c r="G159" s="29"/>
      <c r="H159" s="29">
        <f t="shared" si="24"/>
        <v>2.4666680067169491</v>
      </c>
      <c r="I159" s="29"/>
      <c r="J159" s="29"/>
      <c r="K159" s="29"/>
      <c r="L159" s="29"/>
    </row>
    <row r="160" spans="3:14" x14ac:dyDescent="0.25">
      <c r="C160" s="9" t="s">
        <v>58</v>
      </c>
      <c r="D160" s="16" t="s">
        <v>95</v>
      </c>
      <c r="E160" s="17"/>
      <c r="F160" s="24"/>
      <c r="G160" s="25"/>
      <c r="H160" s="25"/>
      <c r="I160" s="29"/>
      <c r="J160" s="45"/>
      <c r="K160" s="45"/>
      <c r="L160" s="45"/>
    </row>
    <row r="161" spans="2:12" x14ac:dyDescent="0.25">
      <c r="D161" t="s">
        <v>2</v>
      </c>
      <c r="E161" s="28" t="s">
        <v>96</v>
      </c>
      <c r="F161" s="27">
        <f t="shared" ref="F161:F166" si="25">$G$126*H7^3/48/$G$102</f>
        <v>3.690213267546133E-2</v>
      </c>
      <c r="G161" s="29"/>
      <c r="H161" s="29">
        <f t="shared" ref="H161:H166" si="26">$G$126*H7^3/48/$H$102</f>
        <v>3.433165765488589E-2</v>
      </c>
      <c r="I161" s="45"/>
      <c r="J161" s="45"/>
      <c r="K161" s="45"/>
      <c r="L161" s="45"/>
    </row>
    <row r="162" spans="2:12" x14ac:dyDescent="0.25">
      <c r="D162" t="s">
        <v>100</v>
      </c>
      <c r="E162" s="28" t="s">
        <v>96</v>
      </c>
      <c r="F162" s="27">
        <f t="shared" si="25"/>
        <v>0.29521706140369064</v>
      </c>
      <c r="G162" s="29"/>
      <c r="H162" s="29">
        <f t="shared" si="26"/>
        <v>0.27465326123908712</v>
      </c>
      <c r="I162" s="45"/>
      <c r="J162" s="45"/>
      <c r="K162" s="45"/>
      <c r="L162" s="45"/>
    </row>
    <row r="163" spans="2:12" x14ac:dyDescent="0.25">
      <c r="D163" t="s">
        <v>101</v>
      </c>
      <c r="E163" s="28" t="s">
        <v>96</v>
      </c>
      <c r="F163" s="27">
        <f t="shared" si="25"/>
        <v>0.99635758223745596</v>
      </c>
      <c r="G163" s="29"/>
      <c r="H163" s="29">
        <f t="shared" si="26"/>
        <v>0.92695475668191907</v>
      </c>
      <c r="I163" s="45"/>
      <c r="J163" s="45"/>
      <c r="K163" s="45"/>
      <c r="L163" s="45"/>
    </row>
    <row r="164" spans="2:12" x14ac:dyDescent="0.25">
      <c r="D164" t="s">
        <v>102</v>
      </c>
      <c r="E164" s="28" t="s">
        <v>96</v>
      </c>
      <c r="F164" s="27">
        <f t="shared" si="25"/>
        <v>2.3617364912295251</v>
      </c>
      <c r="G164" s="29"/>
      <c r="H164" s="29">
        <f t="shared" si="26"/>
        <v>2.197226089912697</v>
      </c>
      <c r="I164" s="45"/>
      <c r="J164" s="45"/>
      <c r="K164" s="45"/>
      <c r="L164" s="45"/>
    </row>
    <row r="165" spans="2:12" x14ac:dyDescent="0.25">
      <c r="D165" t="s">
        <v>107</v>
      </c>
      <c r="E165" s="28" t="s">
        <v>96</v>
      </c>
      <c r="F165" s="27">
        <f t="shared" si="25"/>
        <v>7.9708606578996477</v>
      </c>
      <c r="G165" s="29"/>
      <c r="H165" s="29">
        <f t="shared" si="26"/>
        <v>7.4156380534553525</v>
      </c>
      <c r="I165" s="45"/>
      <c r="J165" s="45"/>
      <c r="K165" s="45"/>
      <c r="L165" s="45"/>
    </row>
    <row r="166" spans="2:12" x14ac:dyDescent="0.25">
      <c r="D166" t="s">
        <v>103</v>
      </c>
      <c r="E166" s="28" t="s">
        <v>96</v>
      </c>
      <c r="F166" s="27">
        <f t="shared" si="25"/>
        <v>18.893891929836201</v>
      </c>
      <c r="G166" s="29"/>
      <c r="H166" s="29">
        <f t="shared" si="26"/>
        <v>17.577808719301576</v>
      </c>
      <c r="I166" s="45"/>
      <c r="J166" s="45"/>
      <c r="K166" s="45"/>
      <c r="L166" s="45"/>
    </row>
    <row r="167" spans="2:12" x14ac:dyDescent="0.25">
      <c r="J167" s="29"/>
      <c r="K167" s="29"/>
      <c r="L167" s="29"/>
    </row>
    <row r="168" spans="2:12" ht="18" x14ac:dyDescent="0.35">
      <c r="B168" s="63" t="s">
        <v>139</v>
      </c>
      <c r="C168" t="s">
        <v>57</v>
      </c>
    </row>
    <row r="169" spans="2:12" x14ac:dyDescent="0.25">
      <c r="C169" s="9" t="s">
        <v>58</v>
      </c>
      <c r="D169" s="16" t="s">
        <v>59</v>
      </c>
      <c r="E169" s="17"/>
      <c r="F169" s="21"/>
      <c r="G169" s="22"/>
      <c r="H169" s="34" t="s">
        <v>146</v>
      </c>
      <c r="I169" s="22"/>
      <c r="J169" s="22"/>
      <c r="K169" s="22"/>
      <c r="L169" s="22"/>
    </row>
    <row r="170" spans="2:12" x14ac:dyDescent="0.25">
      <c r="C170" s="9"/>
      <c r="D170" t="s">
        <v>2</v>
      </c>
      <c r="E170" s="28" t="s">
        <v>96</v>
      </c>
      <c r="F170" s="27">
        <f>$G$126*H7^3/48/$N$99</f>
        <v>10.608219178082191</v>
      </c>
      <c r="G170" s="22"/>
      <c r="H170" s="33">
        <f>IF(F170&gt;$H$7,"Senza senso",F170/$H$7)</f>
        <v>6.0273972602739721E-2</v>
      </c>
      <c r="I170" s="22"/>
      <c r="J170" s="22"/>
      <c r="K170" s="22"/>
      <c r="L170" s="22"/>
    </row>
    <row r="171" spans="2:12" x14ac:dyDescent="0.25">
      <c r="C171" s="9"/>
      <c r="D171" t="s">
        <v>100</v>
      </c>
      <c r="E171" s="28" t="s">
        <v>96</v>
      </c>
      <c r="F171" s="27">
        <f>$G$126*H8^3/48/$N$99</f>
        <v>84.865753424657527</v>
      </c>
      <c r="G171" s="22"/>
      <c r="H171" s="33">
        <f>IF(F171&gt;$H$8,"Senza senso",F171/$H$8)</f>
        <v>0.24109589041095889</v>
      </c>
      <c r="I171" s="22"/>
      <c r="J171" s="22"/>
      <c r="K171" s="22"/>
      <c r="L171" s="22"/>
    </row>
    <row r="172" spans="2:12" x14ac:dyDescent="0.25">
      <c r="C172" s="9"/>
      <c r="D172" t="s">
        <v>101</v>
      </c>
      <c r="E172" s="28" t="s">
        <v>96</v>
      </c>
      <c r="F172" s="27">
        <f>$G$126*H$9^3/48/$N$99</f>
        <v>286.42191780821918</v>
      </c>
      <c r="G172" s="22"/>
      <c r="H172" s="33">
        <f>IF(F172&gt;$H$9,"Senza senso",F172/$H$9)</f>
        <v>0.54246575342465753</v>
      </c>
      <c r="I172" s="22"/>
      <c r="J172" s="22"/>
      <c r="K172" s="22"/>
      <c r="L172" s="22"/>
    </row>
    <row r="173" spans="2:12" x14ac:dyDescent="0.25">
      <c r="C173" s="9"/>
      <c r="D173" t="s">
        <v>102</v>
      </c>
      <c r="E173" s="28" t="s">
        <v>96</v>
      </c>
      <c r="F173" s="27">
        <f>$G$126*H$10^3/48/$N$99</f>
        <v>678.92602739726021</v>
      </c>
      <c r="G173" s="22"/>
      <c r="H173" s="33">
        <f>IF(F173&gt;$H$10,"Senza senso",F173/$H$10)</f>
        <v>0.96438356164383554</v>
      </c>
      <c r="I173" s="22"/>
      <c r="J173" s="22"/>
      <c r="K173" s="22"/>
      <c r="L173" s="22"/>
    </row>
    <row r="174" spans="2:12" x14ac:dyDescent="0.25">
      <c r="C174" s="9"/>
      <c r="D174" t="s">
        <v>107</v>
      </c>
      <c r="E174" s="28" t="s">
        <v>96</v>
      </c>
      <c r="F174" s="27">
        <f>$G$126*H$11^3/48/$N$99</f>
        <v>2291.3753424657534</v>
      </c>
      <c r="G174" s="22"/>
      <c r="H174" s="33" t="str">
        <f>IF(F174&gt;$H$11,"Senza senso",F174/$H$11)</f>
        <v>Senza senso</v>
      </c>
      <c r="I174" s="22"/>
      <c r="J174" t="s">
        <v>104</v>
      </c>
      <c r="K174" s="22"/>
      <c r="L174" s="22"/>
    </row>
    <row r="175" spans="2:12" x14ac:dyDescent="0.25">
      <c r="C175" s="9"/>
      <c r="D175" t="s">
        <v>103</v>
      </c>
      <c r="E175" s="28" t="s">
        <v>96</v>
      </c>
      <c r="F175" s="27">
        <f>$G$126*H$12^3/48/$N$99</f>
        <v>5431.4082191780817</v>
      </c>
      <c r="G175" s="22"/>
      <c r="H175" s="33" t="str">
        <f>IF(F175&gt;$H$12,"Senza senso",F175/$H$12)</f>
        <v>Senza senso</v>
      </c>
      <c r="I175" s="22"/>
      <c r="J175" s="22" t="s">
        <v>207</v>
      </c>
    </row>
    <row r="176" spans="2:12" x14ac:dyDescent="0.25">
      <c r="C176" s="9"/>
      <c r="E176" s="28"/>
      <c r="F176" s="31"/>
      <c r="G176" s="22"/>
      <c r="H176" s="22"/>
      <c r="I176" s="22"/>
      <c r="J176" t="s">
        <v>111</v>
      </c>
    </row>
    <row r="177" spans="3:14" x14ac:dyDescent="0.25">
      <c r="C177" s="9"/>
      <c r="E177" s="9"/>
      <c r="F177" s="24" t="s">
        <v>86</v>
      </c>
      <c r="G177" s="25"/>
      <c r="H177" s="25" t="s">
        <v>87</v>
      </c>
      <c r="I177" s="29"/>
      <c r="J177" s="24" t="s">
        <v>88</v>
      </c>
      <c r="K177" s="25"/>
      <c r="L177" s="16"/>
      <c r="M177" s="25" t="s">
        <v>89</v>
      </c>
      <c r="N177" s="16"/>
    </row>
    <row r="178" spans="3:14" x14ac:dyDescent="0.25">
      <c r="C178" s="26" t="s">
        <v>98</v>
      </c>
      <c r="E178" s="9"/>
      <c r="F178" s="22"/>
      <c r="G178" s="22"/>
      <c r="H178" s="22"/>
      <c r="I178" s="29"/>
    </row>
    <row r="179" spans="3:14" x14ac:dyDescent="0.25">
      <c r="C179" s="9" t="s">
        <v>58</v>
      </c>
      <c r="D179" s="16" t="s">
        <v>60</v>
      </c>
      <c r="E179" s="30"/>
      <c r="F179" s="16"/>
      <c r="G179" s="25"/>
      <c r="H179" s="16"/>
      <c r="I179" s="29"/>
    </row>
    <row r="180" spans="3:14" x14ac:dyDescent="0.25">
      <c r="C180" s="9"/>
      <c r="D180" t="s">
        <v>2</v>
      </c>
      <c r="E180" s="28" t="s">
        <v>96</v>
      </c>
      <c r="F180" s="27">
        <f>$G$126*H$7^3/48/$O$101+$G$126*H$7/4/$F$117</f>
        <v>3.0353039331867296E-2</v>
      </c>
      <c r="G180" s="29"/>
      <c r="H180" s="29">
        <f>$G$126*H7^3/48/$P$101+$G$126*H7/4/$H$117</f>
        <v>4.6120381745495586E-3</v>
      </c>
      <c r="I180" s="29"/>
    </row>
    <row r="181" spans="3:14" x14ac:dyDescent="0.25">
      <c r="C181" s="9"/>
      <c r="D181" t="s">
        <v>100</v>
      </c>
      <c r="E181" s="28" t="s">
        <v>96</v>
      </c>
      <c r="F181" s="27">
        <f>$G$126*H$8^3/48/$O$101+$G$126*H$8/4/$F$117</f>
        <v>0.20929587629072383</v>
      </c>
      <c r="G181" s="29"/>
      <c r="H181" s="29">
        <f t="shared" ref="H181:H185" si="27">$G$126*H8^3/48/$P$101+$G$126*H8/4/$H$117</f>
        <v>3.6598688764496838E-2</v>
      </c>
      <c r="I181" s="29"/>
    </row>
    <row r="182" spans="3:14" x14ac:dyDescent="0.25">
      <c r="C182" s="9"/>
      <c r="D182" t="s">
        <v>101</v>
      </c>
      <c r="E182" s="28" t="s">
        <v>96</v>
      </c>
      <c r="F182" s="27">
        <f>$G$126*H$9^3/48/$O$101+$G$126*H$9/4/$F$117</f>
        <v>0.68541830850355878</v>
      </c>
      <c r="G182" s="29"/>
      <c r="H182" s="29">
        <f t="shared" si="27"/>
        <v>0.12333456418523958</v>
      </c>
      <c r="I182" s="29"/>
    </row>
    <row r="183" spans="3:14" x14ac:dyDescent="0.25">
      <c r="C183" s="9"/>
      <c r="D183" t="s">
        <v>102</v>
      </c>
      <c r="E183" s="28" t="s">
        <v>96</v>
      </c>
      <c r="F183" s="27">
        <f>$G$126*H$10^3/48/$O$101+$G$126*H$10/4/$F$117</f>
        <v>1.6073101335973614</v>
      </c>
      <c r="G183" s="29"/>
      <c r="H183" s="29">
        <f t="shared" si="27"/>
        <v>0.29219427685217547</v>
      </c>
      <c r="I183" s="29"/>
    </row>
    <row r="184" spans="3:14" x14ac:dyDescent="0.25">
      <c r="C184" s="9"/>
      <c r="D184" t="s">
        <v>107</v>
      </c>
      <c r="E184" s="28" t="s">
        <v>96</v>
      </c>
      <c r="F184" s="27">
        <f>$G$126*H$11^3/48/$O$101+$G$126*H$11/4/$F$117</f>
        <v>5.382761152935827</v>
      </c>
      <c r="G184" s="29"/>
      <c r="H184" s="29">
        <f>$G$126*H11^3/48/$P$101+$G$126*H11/4/$H$117</f>
        <v>0.98578366358621772</v>
      </c>
      <c r="I184" s="29"/>
    </row>
    <row r="185" spans="3:14" x14ac:dyDescent="0.25">
      <c r="C185" s="9"/>
      <c r="D185" t="s">
        <v>103</v>
      </c>
      <c r="E185" s="28" t="s">
        <v>96</v>
      </c>
      <c r="F185" s="27">
        <f>$G$126*H$12^3/48/$O$101+$G$126*H$12/4/$F$117</f>
        <v>12.724367315322034</v>
      </c>
      <c r="G185" s="29"/>
      <c r="H185" s="29">
        <f t="shared" si="27"/>
        <v>2.3363637482898052</v>
      </c>
      <c r="I185" s="29"/>
    </row>
    <row r="186" spans="3:14" x14ac:dyDescent="0.25">
      <c r="C186" s="9" t="s">
        <v>58</v>
      </c>
      <c r="D186" s="16" t="s">
        <v>95</v>
      </c>
      <c r="E186" s="17"/>
      <c r="F186" s="24"/>
      <c r="G186" s="25"/>
      <c r="H186" s="25"/>
      <c r="I186" s="29"/>
      <c r="J186" s="21" t="s">
        <v>105</v>
      </c>
      <c r="K186" s="16" t="s">
        <v>106</v>
      </c>
      <c r="L186" s="16"/>
      <c r="M186" s="16" t="s">
        <v>105</v>
      </c>
      <c r="N186" s="16" t="s">
        <v>106</v>
      </c>
    </row>
    <row r="187" spans="3:14" x14ac:dyDescent="0.25">
      <c r="C187" s="9"/>
      <c r="D187" t="s">
        <v>2</v>
      </c>
      <c r="E187" s="28" t="s">
        <v>96</v>
      </c>
      <c r="F187" s="27">
        <f>$G$126*H7^3/48/$O$102+$G$126*H7/4/$J$117</f>
        <v>7.1885148202371477E-2</v>
      </c>
      <c r="G187" s="29"/>
      <c r="H187" s="29">
        <f>$G$126*H7^3/48/$P$102+$G$126*H7/4/$L$117</f>
        <v>2.4970526001464519E-2</v>
      </c>
      <c r="I187" s="29"/>
      <c r="J187" s="64">
        <v>0.20499999999999999</v>
      </c>
      <c r="K187" s="65">
        <v>0.22</v>
      </c>
    </row>
    <row r="188" spans="3:14" x14ac:dyDescent="0.25">
      <c r="C188" s="9"/>
      <c r="D188" t="s">
        <v>100</v>
      </c>
      <c r="E188" s="28" t="s">
        <v>96</v>
      </c>
      <c r="F188" s="27">
        <f t="shared" ref="F188:F192" si="28">$G$126*H8^3/48/$O$102+$G$126*H8/4/$J$117</f>
        <v>0.29875925364168054</v>
      </c>
      <c r="G188" s="29"/>
      <c r="H188" s="29">
        <f t="shared" ref="H188:H192" si="29">$G$126*H8^3/48/$P$102+$G$126*H8/4/$L$117</f>
        <v>0.19721151968773548</v>
      </c>
      <c r="I188" s="29"/>
      <c r="J188" s="64">
        <v>0.62</v>
      </c>
      <c r="K188" s="65">
        <v>0.63300000000000001</v>
      </c>
    </row>
    <row r="189" spans="3:14" x14ac:dyDescent="0.25">
      <c r="C189" s="9"/>
      <c r="D189" t="s">
        <v>101</v>
      </c>
      <c r="E189" s="28" t="s">
        <v>96</v>
      </c>
      <c r="F189" s="27">
        <f t="shared" si="28"/>
        <v>0.83561127355486486</v>
      </c>
      <c r="G189" s="29"/>
      <c r="H189" s="29">
        <f t="shared" si="29"/>
        <v>0.66399344874361921</v>
      </c>
      <c r="I189" s="29"/>
      <c r="J189" s="64">
        <v>1.3819999999999999</v>
      </c>
      <c r="K189" s="65">
        <v>1.3939999999999999</v>
      </c>
    </row>
    <row r="190" spans="3:14" x14ac:dyDescent="0.25">
      <c r="C190" s="9"/>
      <c r="D190" t="s">
        <v>102</v>
      </c>
      <c r="E190" s="28" t="s">
        <v>96</v>
      </c>
      <c r="F190" s="27">
        <f t="shared" si="28"/>
        <v>1.8374301651788616</v>
      </c>
      <c r="G190" s="29"/>
      <c r="H190" s="29">
        <f t="shared" si="29"/>
        <v>1.5725867808539225</v>
      </c>
      <c r="I190" s="29"/>
      <c r="J190" s="64">
        <v>2.6640000000000001</v>
      </c>
      <c r="K190" s="65">
        <v>2.6739999999999999</v>
      </c>
    </row>
    <row r="191" spans="3:14" x14ac:dyDescent="0.25">
      <c r="C191" s="9"/>
      <c r="D191" t="s">
        <v>107</v>
      </c>
      <c r="E191" s="28" t="s">
        <v>96</v>
      </c>
      <c r="F191" s="27">
        <f t="shared" si="28"/>
        <v>5.8559243925070446</v>
      </c>
      <c r="G191" s="29"/>
      <c r="H191" s="29">
        <f t="shared" si="29"/>
        <v>5.3042895249770119</v>
      </c>
      <c r="I191" s="29"/>
      <c r="J191" s="64">
        <v>7.508</v>
      </c>
      <c r="K191" s="65">
        <v>7.516</v>
      </c>
    </row>
    <row r="192" spans="3:14" x14ac:dyDescent="0.25">
      <c r="C192" s="9"/>
      <c r="D192" t="s">
        <v>103</v>
      </c>
      <c r="E192" s="28" t="s">
        <v>96</v>
      </c>
      <c r="F192" s="27">
        <f t="shared" si="28"/>
        <v>13.594153593521728</v>
      </c>
      <c r="G192" s="29"/>
      <c r="H192" s="29">
        <f t="shared" si="29"/>
        <v>12.570483493535455</v>
      </c>
      <c r="I192" s="29"/>
      <c r="J192" s="64">
        <v>16.22</v>
      </c>
      <c r="K192" s="65">
        <v>16.227</v>
      </c>
    </row>
    <row r="193" spans="3:12" x14ac:dyDescent="0.25">
      <c r="C193" s="26" t="s">
        <v>99</v>
      </c>
      <c r="E193" s="9"/>
      <c r="F193" s="22"/>
      <c r="G193" s="22"/>
      <c r="H193" s="22"/>
      <c r="I193" s="29"/>
      <c r="J193" s="29"/>
      <c r="K193" s="29"/>
      <c r="L193" s="29"/>
    </row>
    <row r="194" spans="3:12" x14ac:dyDescent="0.25">
      <c r="C194" s="9" t="s">
        <v>58</v>
      </c>
      <c r="D194" s="16" t="s">
        <v>60</v>
      </c>
      <c r="E194" s="17"/>
      <c r="F194" s="21"/>
      <c r="G194" s="16"/>
      <c r="H194" s="16"/>
      <c r="I194" s="29"/>
      <c r="J194" s="29"/>
      <c r="K194" s="29"/>
      <c r="L194" s="29"/>
    </row>
    <row r="195" spans="3:12" x14ac:dyDescent="0.25">
      <c r="C195" s="9"/>
      <c r="D195" t="s">
        <v>2</v>
      </c>
      <c r="E195" s="28" t="s">
        <v>96</v>
      </c>
      <c r="F195" s="27">
        <f>$G$126*H7^3/48/$O$101</f>
        <v>2.4764966271164871E-2</v>
      </c>
      <c r="G195" s="29"/>
      <c r="H195" s="29">
        <f>$G$126*H7^3/48/$P$101</f>
        <v>4.5624354025662868E-3</v>
      </c>
      <c r="I195" s="29"/>
      <c r="J195" s="29"/>
      <c r="K195" s="29"/>
      <c r="L195" s="29"/>
    </row>
    <row r="196" spans="3:12" x14ac:dyDescent="0.25">
      <c r="C196" s="9"/>
      <c r="D196" t="s">
        <v>100</v>
      </c>
      <c r="E196" s="28" t="s">
        <v>96</v>
      </c>
      <c r="F196" s="27">
        <f t="shared" ref="F196:F200" si="30">$G$126*H8^3/48/$O$101</f>
        <v>0.19811973016931897</v>
      </c>
      <c r="G196" s="29"/>
      <c r="H196" s="29">
        <f t="shared" ref="H196:H200" si="31">$G$126*H8^3/48/$P$101</f>
        <v>3.6499483220530295E-2</v>
      </c>
      <c r="I196" s="29"/>
      <c r="J196" s="29"/>
      <c r="K196" s="29"/>
      <c r="L196" s="29"/>
    </row>
    <row r="197" spans="3:12" x14ac:dyDescent="0.25">
      <c r="C197" s="9"/>
      <c r="D197" t="s">
        <v>101</v>
      </c>
      <c r="E197" s="28" t="s">
        <v>96</v>
      </c>
      <c r="F197" s="27">
        <f t="shared" si="30"/>
        <v>0.66865408932145154</v>
      </c>
      <c r="G197" s="29"/>
      <c r="H197" s="29">
        <f t="shared" si="31"/>
        <v>0.12318575586928976</v>
      </c>
      <c r="I197" s="29"/>
      <c r="J197" s="29"/>
      <c r="K197" s="29"/>
      <c r="L197" s="29"/>
    </row>
    <row r="198" spans="3:12" x14ac:dyDescent="0.25">
      <c r="C198" s="9"/>
      <c r="D198" t="s">
        <v>102</v>
      </c>
      <c r="E198" s="28" t="s">
        <v>96</v>
      </c>
      <c r="F198" s="27">
        <f t="shared" si="30"/>
        <v>1.5849578413545518</v>
      </c>
      <c r="G198" s="29"/>
      <c r="H198" s="29">
        <f t="shared" si="31"/>
        <v>0.29199586576424236</v>
      </c>
      <c r="I198" s="29"/>
      <c r="J198" s="29"/>
      <c r="K198" s="29"/>
      <c r="L198" s="29"/>
    </row>
    <row r="199" spans="3:12" x14ac:dyDescent="0.25">
      <c r="C199" s="9"/>
      <c r="D199" t="s">
        <v>107</v>
      </c>
      <c r="E199" s="28" t="s">
        <v>96</v>
      </c>
      <c r="F199" s="27">
        <f t="shared" si="30"/>
        <v>5.3492327145716123</v>
      </c>
      <c r="G199" s="29"/>
      <c r="H199" s="29">
        <f>$G$126*H11^3/48/$P$101</f>
        <v>0.98548604695431807</v>
      </c>
      <c r="I199" s="29"/>
      <c r="J199" s="29"/>
      <c r="K199" s="29"/>
      <c r="L199" s="29"/>
    </row>
    <row r="200" spans="3:12" x14ac:dyDescent="0.25">
      <c r="C200" s="9"/>
      <c r="D200" t="s">
        <v>103</v>
      </c>
      <c r="E200" s="28" t="s">
        <v>96</v>
      </c>
      <c r="F200" s="27">
        <f t="shared" si="30"/>
        <v>12.679662730836414</v>
      </c>
      <c r="G200" s="29"/>
      <c r="H200" s="29">
        <f t="shared" si="31"/>
        <v>2.3359669261139389</v>
      </c>
      <c r="I200" s="29"/>
      <c r="J200" s="29"/>
      <c r="K200" s="29"/>
      <c r="L200" s="29"/>
    </row>
    <row r="201" spans="3:12" x14ac:dyDescent="0.25">
      <c r="C201" s="9" t="s">
        <v>58</v>
      </c>
      <c r="D201" s="16" t="s">
        <v>95</v>
      </c>
      <c r="E201" s="17"/>
      <c r="F201" s="24"/>
      <c r="G201" s="25"/>
      <c r="H201" s="25"/>
      <c r="I201" s="29"/>
      <c r="J201" s="45"/>
      <c r="K201" s="45"/>
      <c r="L201" s="45"/>
    </row>
    <row r="202" spans="3:12" x14ac:dyDescent="0.25">
      <c r="D202" t="s">
        <v>2</v>
      </c>
      <c r="E202" s="28" t="s">
        <v>96</v>
      </c>
      <c r="F202" s="27">
        <f>$G$126*H7^3/48/$O$102</f>
        <v>2.583149287282293E-2</v>
      </c>
      <c r="G202" s="29"/>
      <c r="H202" s="29">
        <f>$G$126*H7^3/48/$P$102</f>
        <v>2.4545077947467738E-2</v>
      </c>
      <c r="I202" s="45"/>
      <c r="J202" s="45"/>
      <c r="K202" s="45"/>
      <c r="L202" s="45"/>
    </row>
    <row r="203" spans="3:12" x14ac:dyDescent="0.25">
      <c r="D203" t="s">
        <v>100</v>
      </c>
      <c r="E203" s="28" t="s">
        <v>96</v>
      </c>
      <c r="F203" s="27">
        <f t="shared" ref="F203:F207" si="32">$G$126*H8^3/48/$O$102</f>
        <v>0.20665194298258344</v>
      </c>
      <c r="G203" s="29"/>
      <c r="H203" s="29">
        <f t="shared" ref="H203:H207" si="33">$G$126*H8^3/48/$P$102</f>
        <v>0.19636062357974191</v>
      </c>
      <c r="I203" s="45"/>
      <c r="J203" s="45"/>
      <c r="K203" s="45"/>
      <c r="L203" s="45"/>
    </row>
    <row r="204" spans="3:12" x14ac:dyDescent="0.25">
      <c r="D204" t="s">
        <v>101</v>
      </c>
      <c r="E204" s="28" t="s">
        <v>96</v>
      </c>
      <c r="F204" s="27">
        <f t="shared" si="32"/>
        <v>0.69745030756621917</v>
      </c>
      <c r="G204" s="29"/>
      <c r="H204" s="29">
        <f t="shared" si="33"/>
        <v>0.66271710458162891</v>
      </c>
      <c r="I204" s="45"/>
      <c r="J204" s="45"/>
      <c r="K204" s="45"/>
      <c r="L204" s="45"/>
    </row>
    <row r="205" spans="3:12" x14ac:dyDescent="0.25">
      <c r="D205" t="s">
        <v>102</v>
      </c>
      <c r="E205" s="28" t="s">
        <v>96</v>
      </c>
      <c r="F205" s="27">
        <f t="shared" si="32"/>
        <v>1.6532155438606675</v>
      </c>
      <c r="G205" s="29"/>
      <c r="H205" s="29">
        <f t="shared" si="33"/>
        <v>1.5708849886379352</v>
      </c>
      <c r="I205" s="45"/>
      <c r="J205" s="45"/>
      <c r="K205" s="45"/>
      <c r="L205" s="45"/>
    </row>
    <row r="206" spans="3:12" x14ac:dyDescent="0.25">
      <c r="D206" t="s">
        <v>107</v>
      </c>
      <c r="E206" s="28" t="s">
        <v>96</v>
      </c>
      <c r="F206" s="27">
        <f t="shared" si="32"/>
        <v>5.5796024605297534</v>
      </c>
      <c r="G206" s="29"/>
      <c r="H206" s="29">
        <f t="shared" si="33"/>
        <v>5.3017368366530313</v>
      </c>
      <c r="I206" s="45"/>
      <c r="J206" s="45"/>
      <c r="K206" s="45"/>
      <c r="L206" s="45"/>
    </row>
    <row r="207" spans="3:12" x14ac:dyDescent="0.25">
      <c r="D207" t="s">
        <v>103</v>
      </c>
      <c r="E207" s="28" t="s">
        <v>96</v>
      </c>
      <c r="F207" s="27">
        <f t="shared" si="32"/>
        <v>13.22572435088534</v>
      </c>
      <c r="G207" s="29"/>
      <c r="H207" s="29">
        <f t="shared" si="33"/>
        <v>12.567079909103482</v>
      </c>
      <c r="I207" s="45"/>
      <c r="J207" s="45"/>
      <c r="K207" s="45"/>
      <c r="L207" s="45"/>
    </row>
    <row r="209" spans="2:14" ht="18" x14ac:dyDescent="0.35">
      <c r="B209" s="63" t="s">
        <v>140</v>
      </c>
      <c r="C209" t="s">
        <v>57</v>
      </c>
    </row>
    <row r="210" spans="2:14" x14ac:dyDescent="0.25">
      <c r="C210" s="9" t="s">
        <v>58</v>
      </c>
      <c r="D210" s="16" t="s">
        <v>59</v>
      </c>
      <c r="E210" s="17"/>
      <c r="F210" s="21"/>
      <c r="G210" s="22"/>
      <c r="H210" s="34" t="s">
        <v>146</v>
      </c>
      <c r="I210" s="22"/>
      <c r="J210" s="22"/>
      <c r="K210" s="22"/>
      <c r="L210" s="22"/>
    </row>
    <row r="211" spans="2:14" x14ac:dyDescent="0.25">
      <c r="C211" s="9"/>
      <c r="D211" t="s">
        <v>2</v>
      </c>
      <c r="E211" s="28" t="s">
        <v>96</v>
      </c>
      <c r="F211" s="27">
        <f>$G$126*H7^3/48/$F$105</f>
        <v>3.1431760527650936</v>
      </c>
      <c r="G211" s="22"/>
      <c r="H211" s="33">
        <f>IF(F211&gt;H7,"Senza senso",F211/H7)</f>
        <v>1.7858954845256212E-2</v>
      </c>
      <c r="I211" s="22"/>
      <c r="J211" s="22"/>
      <c r="K211" s="22"/>
      <c r="L211" s="22"/>
    </row>
    <row r="212" spans="2:14" x14ac:dyDescent="0.25">
      <c r="C212" s="9"/>
      <c r="D212" t="s">
        <v>100</v>
      </c>
      <c r="E212" s="28" t="s">
        <v>96</v>
      </c>
      <c r="F212" s="27">
        <f t="shared" ref="F212:F216" si="34">$G$126*H8^3/48/$F$105</f>
        <v>25.145408422120749</v>
      </c>
      <c r="G212" s="22"/>
      <c r="H212" s="33">
        <f t="shared" ref="H212:H216" si="35">IF(F212&gt;H8,"Senza senso",F212/H8)</f>
        <v>7.1435819381024848E-2</v>
      </c>
      <c r="I212" s="22"/>
      <c r="J212" s="22"/>
      <c r="K212" s="22"/>
      <c r="L212" s="22"/>
    </row>
    <row r="213" spans="2:14" x14ac:dyDescent="0.25">
      <c r="C213" s="9"/>
      <c r="D213" t="s">
        <v>101</v>
      </c>
      <c r="E213" s="28" t="s">
        <v>96</v>
      </c>
      <c r="F213" s="27">
        <f t="shared" si="34"/>
        <v>84.865753424657541</v>
      </c>
      <c r="G213" s="22"/>
      <c r="H213" s="33">
        <f t="shared" si="35"/>
        <v>0.16073059360730596</v>
      </c>
      <c r="I213" s="22"/>
      <c r="J213" s="22"/>
      <c r="K213" s="22"/>
      <c r="L213" s="22"/>
    </row>
    <row r="214" spans="2:14" x14ac:dyDescent="0.25">
      <c r="C214" s="9"/>
      <c r="D214" t="s">
        <v>102</v>
      </c>
      <c r="E214" s="28" t="s">
        <v>96</v>
      </c>
      <c r="F214" s="27">
        <f t="shared" si="34"/>
        <v>201.16326737696599</v>
      </c>
      <c r="G214" s="22"/>
      <c r="H214" s="33">
        <f t="shared" si="35"/>
        <v>0.28574327752409939</v>
      </c>
      <c r="I214" s="22"/>
      <c r="J214" s="22"/>
      <c r="K214" s="22"/>
      <c r="L214" s="22"/>
    </row>
    <row r="215" spans="2:14" x14ac:dyDescent="0.25">
      <c r="C215" s="9"/>
      <c r="D215" t="s">
        <v>107</v>
      </c>
      <c r="E215" s="28" t="s">
        <v>96</v>
      </c>
      <c r="F215" s="27">
        <f t="shared" si="34"/>
        <v>678.92602739726033</v>
      </c>
      <c r="G215" s="22"/>
      <c r="H215" s="33">
        <f t="shared" si="35"/>
        <v>0.64292237442922384</v>
      </c>
      <c r="I215" s="22"/>
      <c r="J215" t="s">
        <v>104</v>
      </c>
      <c r="K215" s="22"/>
      <c r="L215" s="22"/>
    </row>
    <row r="216" spans="2:14" x14ac:dyDescent="0.25">
      <c r="C216" s="9"/>
      <c r="D216" t="s">
        <v>103</v>
      </c>
      <c r="E216" s="28" t="s">
        <v>96</v>
      </c>
      <c r="F216" s="27">
        <f t="shared" si="34"/>
        <v>1609.3061390157279</v>
      </c>
      <c r="G216" s="22"/>
      <c r="H216" s="33" t="str">
        <f t="shared" si="35"/>
        <v>Senza senso</v>
      </c>
      <c r="I216" s="22"/>
      <c r="J216" s="22" t="s">
        <v>207</v>
      </c>
    </row>
    <row r="217" spans="2:14" x14ac:dyDescent="0.25">
      <c r="C217" s="9"/>
      <c r="E217" s="28"/>
      <c r="F217" s="31"/>
      <c r="G217" s="22"/>
      <c r="H217" s="22"/>
      <c r="I217" s="22"/>
      <c r="J217" t="s">
        <v>111</v>
      </c>
    </row>
    <row r="218" spans="2:14" x14ac:dyDescent="0.25">
      <c r="C218" s="9"/>
      <c r="E218" s="9"/>
      <c r="F218" s="24" t="s">
        <v>86</v>
      </c>
      <c r="G218" s="25"/>
      <c r="H218" s="25" t="s">
        <v>87</v>
      </c>
      <c r="I218" s="29"/>
      <c r="J218" s="24" t="s">
        <v>88</v>
      </c>
      <c r="K218" s="25"/>
      <c r="L218" s="16"/>
      <c r="M218" s="25" t="s">
        <v>89</v>
      </c>
      <c r="N218" s="16"/>
    </row>
    <row r="219" spans="2:14" x14ac:dyDescent="0.25">
      <c r="C219" s="26" t="s">
        <v>98</v>
      </c>
      <c r="E219" s="9"/>
      <c r="F219" s="22"/>
      <c r="G219" s="22"/>
      <c r="H219" s="22"/>
      <c r="I219" s="29"/>
    </row>
    <row r="220" spans="2:14" x14ac:dyDescent="0.25">
      <c r="C220" s="9" t="s">
        <v>58</v>
      </c>
      <c r="D220" s="16" t="s">
        <v>60</v>
      </c>
      <c r="E220" s="30"/>
      <c r="F220" s="16"/>
      <c r="G220" s="25"/>
      <c r="H220" s="16"/>
      <c r="I220" s="29"/>
    </row>
    <row r="221" spans="2:14" x14ac:dyDescent="0.25">
      <c r="C221" s="9"/>
      <c r="D221" t="s">
        <v>2</v>
      </c>
      <c r="E221" s="28" t="s">
        <v>96</v>
      </c>
      <c r="F221" s="27">
        <f>$G$126*H7^3/48/$G$107+$G$126*H7/4/$F$118</f>
        <v>2.2328441809261503E-2</v>
      </c>
      <c r="G221" s="29"/>
      <c r="H221" s="29">
        <f>$G$126*H7^3/48/$H$107+$G$126*H7/4/$H$118</f>
        <v>4.2418174384928386E-3</v>
      </c>
      <c r="I221" s="29"/>
    </row>
    <row r="222" spans="2:14" x14ac:dyDescent="0.25">
      <c r="C222" s="9"/>
      <c r="D222" t="s">
        <v>100</v>
      </c>
      <c r="E222" s="28" t="s">
        <v>96</v>
      </c>
      <c r="F222" s="27">
        <f t="shared" ref="F222:F226" si="36">$G$126*H8^3/48/$G$107+$G$126*H8/4/$F$118</f>
        <v>0.14509909610987748</v>
      </c>
      <c r="G222" s="29"/>
      <c r="H222" s="29">
        <f t="shared" ref="H222:H226" si="37">$G$126*H8^3/48/$H$107+$G$126*H8/4/$H$118</f>
        <v>3.3636922876043078E-2</v>
      </c>
      <c r="I222" s="29"/>
    </row>
    <row r="223" spans="2:14" x14ac:dyDescent="0.25">
      <c r="C223" s="9"/>
      <c r="D223" t="s">
        <v>101</v>
      </c>
      <c r="E223" s="28" t="s">
        <v>96</v>
      </c>
      <c r="F223" s="27">
        <f t="shared" si="36"/>
        <v>0.46875417539320247</v>
      </c>
      <c r="G223" s="29"/>
      <c r="H223" s="29">
        <f t="shared" si="37"/>
        <v>0.11333860431170813</v>
      </c>
      <c r="I223" s="29"/>
    </row>
    <row r="224" spans="2:14" x14ac:dyDescent="0.25">
      <c r="C224" s="9"/>
      <c r="D224" t="s">
        <v>102</v>
      </c>
      <c r="E224" s="28" t="s">
        <v>96</v>
      </c>
      <c r="F224" s="27">
        <f t="shared" si="36"/>
        <v>1.0937358921505906</v>
      </c>
      <c r="G224" s="29"/>
      <c r="H224" s="29">
        <f t="shared" si="37"/>
        <v>0.26850014974454539</v>
      </c>
      <c r="I224" s="29"/>
    </row>
    <row r="225" spans="3:14" x14ac:dyDescent="0.25">
      <c r="C225" s="9"/>
      <c r="D225" t="s">
        <v>107</v>
      </c>
      <c r="E225" s="28" t="s">
        <v>96</v>
      </c>
      <c r="F225" s="27">
        <f t="shared" si="36"/>
        <v>3.649448088052976</v>
      </c>
      <c r="G225" s="29"/>
      <c r="H225" s="29">
        <f t="shared" si="37"/>
        <v>0.90581598459796608</v>
      </c>
      <c r="I225" s="29"/>
    </row>
    <row r="226" spans="3:14" x14ac:dyDescent="0.25">
      <c r="C226" s="9"/>
      <c r="D226" t="s">
        <v>103</v>
      </c>
      <c r="E226" s="28" t="s">
        <v>96</v>
      </c>
      <c r="F226" s="27">
        <f t="shared" si="36"/>
        <v>8.6157733837478681</v>
      </c>
      <c r="G226" s="29"/>
      <c r="H226" s="29">
        <f t="shared" si="37"/>
        <v>2.1468107314287646</v>
      </c>
      <c r="I226" s="29"/>
    </row>
    <row r="227" spans="3:14" x14ac:dyDescent="0.25">
      <c r="C227" s="9" t="s">
        <v>58</v>
      </c>
      <c r="D227" s="16" t="s">
        <v>95</v>
      </c>
      <c r="E227" s="17"/>
      <c r="F227" s="24"/>
      <c r="G227" s="25"/>
      <c r="H227" s="25"/>
      <c r="I227" s="29"/>
      <c r="J227" s="21" t="s">
        <v>105</v>
      </c>
      <c r="K227" s="16" t="s">
        <v>106</v>
      </c>
      <c r="L227" s="16"/>
      <c r="M227" s="16" t="s">
        <v>105</v>
      </c>
      <c r="N227" s="16" t="s">
        <v>106</v>
      </c>
    </row>
    <row r="228" spans="3:14" x14ac:dyDescent="0.25">
      <c r="C228" s="9"/>
      <c r="D228" t="s">
        <v>2</v>
      </c>
      <c r="E228" s="28" t="s">
        <v>96</v>
      </c>
      <c r="F228" s="27">
        <f>$G$126*H7^3/48/$G$108+$G$126*H7/4/$J$118</f>
        <v>6.3274650578097169E-2</v>
      </c>
      <c r="G228" s="29"/>
      <c r="H228" s="29">
        <f>$G$126*H7^3/48/$H$108+$G$126*H7/4/$L$118</f>
        <v>1.7065052193950533E-2</v>
      </c>
      <c r="I228" s="29"/>
      <c r="J228" s="35">
        <v>0.16400000000000001</v>
      </c>
      <c r="K228" s="36">
        <v>0.17100000000000001</v>
      </c>
    </row>
    <row r="229" spans="3:14" x14ac:dyDescent="0.25">
      <c r="C229" s="9"/>
      <c r="D229" t="s">
        <v>100</v>
      </c>
      <c r="E229" s="28" t="s">
        <v>96</v>
      </c>
      <c r="F229" s="27">
        <f t="shared" ref="F229:F233" si="38">$G$126*H8^3/48/$G$108+$G$126*H8/4/$J$118</f>
        <v>0.22987527264748608</v>
      </c>
      <c r="G229" s="29"/>
      <c r="H229" s="29">
        <f t="shared" ref="H229:H233" si="39">$G$126*H8^3/48/$H$108+$G$126*H8/4/$L$118</f>
        <v>0.13396772922762359</v>
      </c>
      <c r="I229" s="29"/>
      <c r="J229" s="35">
        <v>0.503</v>
      </c>
      <c r="K229" s="36">
        <v>0.50800000000000001</v>
      </c>
    </row>
    <row r="230" spans="3:14" x14ac:dyDescent="0.25">
      <c r="C230" s="9"/>
      <c r="D230" t="s">
        <v>101</v>
      </c>
      <c r="E230" s="28" t="s">
        <v>96</v>
      </c>
      <c r="F230" s="27">
        <f t="shared" si="38"/>
        <v>0.60312783769945844</v>
      </c>
      <c r="G230" s="29"/>
      <c r="H230" s="29">
        <f t="shared" si="39"/>
        <v>0.4505456559407417</v>
      </c>
      <c r="I230" s="29"/>
      <c r="J230" s="35">
        <v>1.0720000000000001</v>
      </c>
      <c r="K230" s="36">
        <v>1.077</v>
      </c>
    </row>
    <row r="231" spans="3:14" x14ac:dyDescent="0.25">
      <c r="C231" s="9"/>
      <c r="D231" t="s">
        <v>102</v>
      </c>
      <c r="E231" s="28" t="s">
        <v>96</v>
      </c>
      <c r="F231" s="27">
        <f t="shared" si="38"/>
        <v>1.2863583172253059</v>
      </c>
      <c r="G231" s="29"/>
      <c r="H231" s="29">
        <f t="shared" si="39"/>
        <v>1.0666364571730274</v>
      </c>
      <c r="I231" s="29"/>
      <c r="J231" s="35">
        <v>1.988</v>
      </c>
      <c r="K231" s="36">
        <v>1.9910000000000001</v>
      </c>
    </row>
    <row r="232" spans="3:14" x14ac:dyDescent="0.25">
      <c r="C232" s="9"/>
      <c r="D232" t="s">
        <v>107</v>
      </c>
      <c r="E232" s="28" t="s">
        <v>96</v>
      </c>
      <c r="F232" s="27">
        <f t="shared" si="38"/>
        <v>3.9960569056637936</v>
      </c>
      <c r="G232" s="29"/>
      <c r="H232" s="29">
        <f t="shared" si="39"/>
        <v>3.5967071825539914</v>
      </c>
      <c r="I232" s="29"/>
      <c r="J232" s="35">
        <v>5.3319999999999999</v>
      </c>
      <c r="K232" s="36">
        <v>5.335</v>
      </c>
    </row>
    <row r="233" spans="3:14" x14ac:dyDescent="0.25">
      <c r="C233" s="9"/>
      <c r="D233" t="s">
        <v>103</v>
      </c>
      <c r="E233" s="28" t="s">
        <v>96</v>
      </c>
      <c r="F233" s="27">
        <f t="shared" si="38"/>
        <v>9.1855788098932827</v>
      </c>
      <c r="G233" s="29"/>
      <c r="H233" s="29">
        <f t="shared" si="39"/>
        <v>8.5228809040882947</v>
      </c>
      <c r="I233" s="29"/>
      <c r="J233" s="35">
        <v>11.234</v>
      </c>
      <c r="K233" s="36">
        <v>11.236000000000001</v>
      </c>
    </row>
    <row r="234" spans="3:14" x14ac:dyDescent="0.25">
      <c r="C234" s="26" t="s">
        <v>99</v>
      </c>
      <c r="E234" s="9"/>
      <c r="F234" s="22"/>
      <c r="G234" s="22"/>
      <c r="H234" s="22"/>
      <c r="I234" s="29"/>
      <c r="J234" s="29"/>
      <c r="K234" s="29"/>
      <c r="L234" s="29"/>
    </row>
    <row r="235" spans="3:14" x14ac:dyDescent="0.25">
      <c r="C235" s="9" t="s">
        <v>58</v>
      </c>
      <c r="D235" s="16" t="s">
        <v>60</v>
      </c>
      <c r="E235" s="17"/>
      <c r="F235" s="21"/>
      <c r="G235" s="16"/>
      <c r="H235" s="16"/>
      <c r="I235" s="29"/>
      <c r="J235" s="29"/>
      <c r="K235" s="29"/>
      <c r="L235" s="29"/>
    </row>
    <row r="236" spans="3:14" x14ac:dyDescent="0.25">
      <c r="C236" s="9"/>
      <c r="D236" t="s">
        <v>2</v>
      </c>
      <c r="E236" s="28" t="s">
        <v>96</v>
      </c>
      <c r="F236" s="27">
        <f>$G$126*H7^3/48/$G$107</f>
        <v>1.6740368748559078E-2</v>
      </c>
      <c r="G236" s="29"/>
      <c r="H236" s="29">
        <f>$G$126*H7^3/48/$H$107</f>
        <v>4.1922146665095668E-3</v>
      </c>
      <c r="I236" s="29"/>
      <c r="J236" s="29"/>
      <c r="K236" s="29"/>
      <c r="L236" s="29"/>
    </row>
    <row r="237" spans="3:14" x14ac:dyDescent="0.25">
      <c r="C237" s="9"/>
      <c r="D237" t="s">
        <v>100</v>
      </c>
      <c r="E237" s="28" t="s">
        <v>96</v>
      </c>
      <c r="F237" s="27">
        <f t="shared" ref="F237:F241" si="40">$G$126*H8^3/48/$G$107</f>
        <v>0.13392294998847262</v>
      </c>
      <c r="G237" s="29"/>
      <c r="H237" s="29">
        <f t="shared" ref="H237:H241" si="41">$G$126*H8^3/48/$H$107</f>
        <v>3.3537717332076535E-2</v>
      </c>
      <c r="I237" s="29"/>
      <c r="J237" s="29"/>
      <c r="K237" s="29"/>
      <c r="L237" s="29"/>
    </row>
    <row r="238" spans="3:14" x14ac:dyDescent="0.25">
      <c r="C238" s="9"/>
      <c r="D238" t="s">
        <v>101</v>
      </c>
      <c r="E238" s="28" t="s">
        <v>96</v>
      </c>
      <c r="F238" s="27">
        <f t="shared" si="40"/>
        <v>0.45198995621109517</v>
      </c>
      <c r="G238" s="29"/>
      <c r="H238" s="29">
        <f t="shared" si="41"/>
        <v>0.1131897959957583</v>
      </c>
      <c r="I238" s="29"/>
      <c r="J238" s="29"/>
      <c r="K238" s="29"/>
      <c r="L238" s="29"/>
    </row>
    <row r="239" spans="3:14" x14ac:dyDescent="0.25">
      <c r="C239" s="9"/>
      <c r="D239" t="s">
        <v>102</v>
      </c>
      <c r="E239" s="28" t="s">
        <v>96</v>
      </c>
      <c r="F239" s="27">
        <f t="shared" si="40"/>
        <v>1.071383599907781</v>
      </c>
      <c r="G239" s="29"/>
      <c r="H239" s="29">
        <f t="shared" si="41"/>
        <v>0.26830173865661228</v>
      </c>
      <c r="I239" s="29"/>
      <c r="J239" s="29"/>
      <c r="K239" s="29"/>
      <c r="L239" s="29"/>
    </row>
    <row r="240" spans="3:14" x14ac:dyDescent="0.25">
      <c r="C240" s="9"/>
      <c r="D240" t="s">
        <v>107</v>
      </c>
      <c r="E240" s="28" t="s">
        <v>96</v>
      </c>
      <c r="F240" s="27">
        <f t="shared" si="40"/>
        <v>3.6159196496887613</v>
      </c>
      <c r="G240" s="29"/>
      <c r="H240" s="29">
        <f t="shared" si="41"/>
        <v>0.90551836796606644</v>
      </c>
      <c r="I240" s="29"/>
      <c r="J240" s="29"/>
      <c r="K240" s="29"/>
      <c r="L240" s="29"/>
    </row>
    <row r="241" spans="2:12" x14ac:dyDescent="0.25">
      <c r="C241" s="9"/>
      <c r="D241" t="s">
        <v>103</v>
      </c>
      <c r="E241" s="28" t="s">
        <v>96</v>
      </c>
      <c r="F241" s="27">
        <f t="shared" si="40"/>
        <v>8.5710687992622479</v>
      </c>
      <c r="G241" s="29"/>
      <c r="H241" s="29">
        <f t="shared" si="41"/>
        <v>2.1464139092528982</v>
      </c>
      <c r="I241" s="29"/>
      <c r="J241" s="29"/>
      <c r="K241" s="29"/>
      <c r="L241" s="29"/>
    </row>
    <row r="242" spans="2:12" x14ac:dyDescent="0.25">
      <c r="C242" s="9" t="s">
        <v>58</v>
      </c>
      <c r="D242" s="16" t="s">
        <v>95</v>
      </c>
      <c r="E242" s="17"/>
      <c r="F242" s="24"/>
      <c r="G242" s="25"/>
      <c r="H242" s="25"/>
      <c r="I242" s="29"/>
      <c r="J242" s="45"/>
      <c r="K242" s="45"/>
      <c r="L242" s="45"/>
    </row>
    <row r="243" spans="2:12" x14ac:dyDescent="0.25">
      <c r="D243" t="s">
        <v>2</v>
      </c>
      <c r="E243" s="28" t="s">
        <v>96</v>
      </c>
      <c r="F243" s="27">
        <f>$G$126*H7^3/48/$G$108</f>
        <v>1.7220995248548622E-2</v>
      </c>
      <c r="G243" s="29"/>
      <c r="H243" s="29">
        <f>$G$126*H7^3/48/$H$108</f>
        <v>1.6639604139953752E-2</v>
      </c>
      <c r="I243" s="45"/>
      <c r="J243" s="45"/>
      <c r="K243" s="45"/>
      <c r="L243" s="45"/>
    </row>
    <row r="244" spans="2:12" x14ac:dyDescent="0.25">
      <c r="D244" t="s">
        <v>100</v>
      </c>
      <c r="E244" s="28" t="s">
        <v>96</v>
      </c>
      <c r="F244" s="27">
        <f t="shared" ref="F244:F248" si="42">$G$126*H8^3/48/$G$108</f>
        <v>0.13776796198838898</v>
      </c>
      <c r="G244" s="29"/>
      <c r="H244" s="29">
        <f t="shared" ref="H244:H248" si="43">$G$126*H8^3/48/$H$108</f>
        <v>0.13311683311963002</v>
      </c>
      <c r="I244" s="45"/>
      <c r="J244" s="45"/>
      <c r="K244" s="45"/>
      <c r="L244" s="45"/>
    </row>
    <row r="245" spans="2:12" x14ac:dyDescent="0.25">
      <c r="D245" t="s">
        <v>101</v>
      </c>
      <c r="E245" s="28" t="s">
        <v>96</v>
      </c>
      <c r="F245" s="27">
        <f t="shared" si="42"/>
        <v>0.4649668717108128</v>
      </c>
      <c r="G245" s="29"/>
      <c r="H245" s="29">
        <f t="shared" si="43"/>
        <v>0.44926931177875135</v>
      </c>
      <c r="I245" s="45"/>
      <c r="J245" s="45"/>
      <c r="K245" s="45"/>
      <c r="L245" s="45"/>
    </row>
    <row r="246" spans="2:12" x14ac:dyDescent="0.25">
      <c r="D246" t="s">
        <v>102</v>
      </c>
      <c r="E246" s="28" t="s">
        <v>96</v>
      </c>
      <c r="F246" s="27">
        <f t="shared" si="42"/>
        <v>1.1021436959071118</v>
      </c>
      <c r="G246" s="29"/>
      <c r="H246" s="29">
        <f t="shared" si="43"/>
        <v>1.0649346649570401</v>
      </c>
      <c r="I246" s="45"/>
      <c r="J246" s="45"/>
      <c r="K246" s="45"/>
      <c r="L246" s="45"/>
    </row>
    <row r="247" spans="2:12" x14ac:dyDescent="0.25">
      <c r="D247" t="s">
        <v>107</v>
      </c>
      <c r="E247" s="28" t="s">
        <v>96</v>
      </c>
      <c r="F247" s="27">
        <f t="shared" si="42"/>
        <v>3.7197349736865024</v>
      </c>
      <c r="G247" s="29"/>
      <c r="H247" s="29">
        <f t="shared" si="43"/>
        <v>3.5941544942300108</v>
      </c>
      <c r="I247" s="45"/>
      <c r="J247" s="45"/>
      <c r="K247" s="45"/>
      <c r="L247" s="45"/>
    </row>
    <row r="248" spans="2:12" x14ac:dyDescent="0.25">
      <c r="D248" t="s">
        <v>103</v>
      </c>
      <c r="E248" s="28" t="s">
        <v>96</v>
      </c>
      <c r="F248" s="27">
        <f t="shared" si="42"/>
        <v>8.8171495672568945</v>
      </c>
      <c r="G248" s="29"/>
      <c r="H248" s="29">
        <f t="shared" si="43"/>
        <v>8.5194773196563212</v>
      </c>
      <c r="I248" s="45"/>
      <c r="J248" s="45"/>
      <c r="K248" s="45"/>
      <c r="L248" s="45"/>
    </row>
    <row r="250" spans="2:12" ht="18" x14ac:dyDescent="0.35">
      <c r="B250" s="63" t="s">
        <v>141</v>
      </c>
      <c r="C250" t="s">
        <v>57</v>
      </c>
    </row>
    <row r="251" spans="2:12" x14ac:dyDescent="0.25">
      <c r="C251" s="9" t="s">
        <v>58</v>
      </c>
      <c r="D251" s="16" t="s">
        <v>59</v>
      </c>
      <c r="E251" s="17"/>
      <c r="F251" s="21"/>
      <c r="G251" s="22"/>
      <c r="H251" s="34" t="s">
        <v>146</v>
      </c>
      <c r="I251" s="22"/>
      <c r="J251" s="22"/>
      <c r="K251" s="22"/>
      <c r="L251" s="22"/>
    </row>
    <row r="252" spans="2:12" x14ac:dyDescent="0.25">
      <c r="C252" s="9"/>
      <c r="D252" t="s">
        <v>2</v>
      </c>
      <c r="E252" s="28" t="s">
        <v>96</v>
      </c>
      <c r="F252" s="27">
        <f>$G$126*H7^3/48/$N$105</f>
        <v>1.3260273972602739</v>
      </c>
      <c r="G252" s="22"/>
      <c r="H252" s="33">
        <f>IF(F252&gt;$H$7,"Senza senso",F252/$H$7)</f>
        <v>7.5342465753424652E-3</v>
      </c>
      <c r="I252" s="22"/>
      <c r="J252" s="22"/>
      <c r="K252" s="22"/>
      <c r="L252" s="22"/>
    </row>
    <row r="253" spans="2:12" x14ac:dyDescent="0.25">
      <c r="C253" s="9"/>
      <c r="D253" t="s">
        <v>100</v>
      </c>
      <c r="E253" s="28" t="s">
        <v>96</v>
      </c>
      <c r="F253" s="27">
        <f t="shared" ref="F253:F257" si="44">$G$126*H8^3/48/$N$105</f>
        <v>10.608219178082191</v>
      </c>
      <c r="G253" s="22"/>
      <c r="H253" s="33">
        <f>IF(F253&gt;$H$8,"Senza senso",F253/$H$8)</f>
        <v>3.0136986301369861E-2</v>
      </c>
      <c r="I253" s="22"/>
      <c r="J253" s="22"/>
      <c r="K253" s="22"/>
      <c r="L253" s="22"/>
    </row>
    <row r="254" spans="2:12" x14ac:dyDescent="0.25">
      <c r="C254" s="9"/>
      <c r="D254" t="s">
        <v>101</v>
      </c>
      <c r="E254" s="28" t="s">
        <v>96</v>
      </c>
      <c r="F254" s="27">
        <f t="shared" si="44"/>
        <v>35.802739726027397</v>
      </c>
      <c r="G254" s="22"/>
      <c r="H254" s="33">
        <f>IF(F254&gt;$H$9,"Senza senso",F254/$H$9)</f>
        <v>6.7808219178082191E-2</v>
      </c>
      <c r="I254" s="22"/>
      <c r="J254" s="22"/>
      <c r="K254" s="22"/>
      <c r="L254" s="22"/>
    </row>
    <row r="255" spans="2:12" x14ac:dyDescent="0.25">
      <c r="C255" s="9"/>
      <c r="D255" t="s">
        <v>102</v>
      </c>
      <c r="E255" s="28" t="s">
        <v>96</v>
      </c>
      <c r="F255" s="27">
        <f t="shared" si="44"/>
        <v>84.865753424657527</v>
      </c>
      <c r="G255" s="22"/>
      <c r="H255" s="33">
        <f>IF(F255&gt;$H$10,"Senza senso",F255/$H$10)</f>
        <v>0.12054794520547944</v>
      </c>
      <c r="I255" s="22"/>
      <c r="J255" s="22"/>
      <c r="K255" s="22"/>
      <c r="L255" s="22"/>
    </row>
    <row r="256" spans="2:12" x14ac:dyDescent="0.25">
      <c r="C256" s="9"/>
      <c r="D256" t="s">
        <v>107</v>
      </c>
      <c r="E256" s="28" t="s">
        <v>96</v>
      </c>
      <c r="F256" s="27">
        <f t="shared" si="44"/>
        <v>286.42191780821918</v>
      </c>
      <c r="G256" s="22"/>
      <c r="H256" s="33">
        <f>IF(F256&gt;$H$11,"Senza senso",F256/$H$11)</f>
        <v>0.27123287671232876</v>
      </c>
      <c r="I256" s="22"/>
      <c r="J256" t="s">
        <v>104</v>
      </c>
      <c r="K256" s="22"/>
      <c r="L256" s="22"/>
    </row>
    <row r="257" spans="3:14" x14ac:dyDescent="0.25">
      <c r="C257" s="9"/>
      <c r="D257" t="s">
        <v>103</v>
      </c>
      <c r="E257" s="28" t="s">
        <v>96</v>
      </c>
      <c r="F257" s="27">
        <f t="shared" si="44"/>
        <v>678.92602739726021</v>
      </c>
      <c r="G257" s="22"/>
      <c r="H257" s="33">
        <f>IF(F257&gt;$H$12,"Senza senso",F257/$H$12)</f>
        <v>0.48219178082191777</v>
      </c>
      <c r="I257" s="22"/>
      <c r="J257" s="22" t="s">
        <v>207</v>
      </c>
    </row>
    <row r="258" spans="3:14" x14ac:dyDescent="0.25">
      <c r="C258" s="9"/>
      <c r="E258" s="28"/>
      <c r="F258" s="31"/>
      <c r="G258" s="22"/>
      <c r="H258" s="22"/>
      <c r="I258" s="22"/>
      <c r="J258" t="s">
        <v>111</v>
      </c>
    </row>
    <row r="259" spans="3:14" x14ac:dyDescent="0.25">
      <c r="C259" s="9"/>
      <c r="E259" s="9"/>
      <c r="F259" s="24" t="s">
        <v>86</v>
      </c>
      <c r="G259" s="25"/>
      <c r="H259" s="25" t="s">
        <v>87</v>
      </c>
      <c r="I259" s="29"/>
      <c r="J259" s="24" t="s">
        <v>88</v>
      </c>
      <c r="K259" s="25"/>
      <c r="L259" s="16"/>
      <c r="M259" s="25" t="s">
        <v>89</v>
      </c>
      <c r="N259" s="16"/>
    </row>
    <row r="260" spans="3:14" x14ac:dyDescent="0.25">
      <c r="C260" s="26" t="s">
        <v>98</v>
      </c>
      <c r="E260" s="9"/>
      <c r="F260" s="22"/>
      <c r="G260" s="22"/>
      <c r="H260" s="22"/>
      <c r="I260" s="29"/>
    </row>
    <row r="261" spans="3:14" x14ac:dyDescent="0.25">
      <c r="C261" s="9" t="s">
        <v>58</v>
      </c>
      <c r="D261" s="16" t="s">
        <v>60</v>
      </c>
      <c r="E261" s="30"/>
      <c r="F261" s="16"/>
      <c r="G261" s="25"/>
      <c r="H261" s="16"/>
      <c r="I261" s="29"/>
    </row>
    <row r="262" spans="3:14" x14ac:dyDescent="0.25">
      <c r="C262" s="9"/>
      <c r="D262" t="s">
        <v>2</v>
      </c>
      <c r="E262" s="28" t="s">
        <v>96</v>
      </c>
      <c r="F262" s="27">
        <f>$G$126*H7^3/48/$O$107+$G$126*H7/4/$F$119</f>
        <v>1.823156749790774E-2</v>
      </c>
      <c r="G262" s="29"/>
      <c r="H262" s="29">
        <f>$G$126*H7^3/48/$P$107+$G$126*H7/4/$H$119</f>
        <v>3.9271705715867222E-3</v>
      </c>
      <c r="I262" s="29"/>
    </row>
    <row r="263" spans="3:14" x14ac:dyDescent="0.25">
      <c r="C263" s="9"/>
      <c r="D263" t="s">
        <v>100</v>
      </c>
      <c r="E263" s="28" t="s">
        <v>96</v>
      </c>
      <c r="F263" s="27">
        <f t="shared" ref="F263:F267" si="45">$G$126*H8^3/48/$O$107+$G$126*H8/4/$F$119</f>
        <v>0.11232410161904735</v>
      </c>
      <c r="G263" s="29"/>
      <c r="H263" s="29">
        <f t="shared" ref="H263:H267" si="46">$G$126*H8^3/48/$P$107+$G$126*H8/4/$H$119</f>
        <v>3.1119747940794147E-2</v>
      </c>
      <c r="I263" s="29"/>
    </row>
    <row r="264" spans="3:14" x14ac:dyDescent="0.25">
      <c r="C264" s="9"/>
      <c r="D264" t="s">
        <v>101</v>
      </c>
      <c r="E264" s="28" t="s">
        <v>96</v>
      </c>
      <c r="F264" s="27">
        <f t="shared" si="45"/>
        <v>0.35813856898665075</v>
      </c>
      <c r="G264" s="29"/>
      <c r="H264" s="29">
        <f t="shared" si="46"/>
        <v>0.10484313890524299</v>
      </c>
      <c r="I264" s="29"/>
    </row>
    <row r="265" spans="3:14" x14ac:dyDescent="0.25">
      <c r="C265" s="9"/>
      <c r="D265" t="s">
        <v>102</v>
      </c>
      <c r="E265" s="28" t="s">
        <v>96</v>
      </c>
      <c r="F265" s="27">
        <f t="shared" si="45"/>
        <v>0.83153593622394961</v>
      </c>
      <c r="G265" s="29"/>
      <c r="H265" s="29">
        <f t="shared" si="46"/>
        <v>0.24836275026255392</v>
      </c>
      <c r="I265" s="29"/>
    </row>
    <row r="266" spans="3:14" x14ac:dyDescent="0.25">
      <c r="C266" s="9"/>
      <c r="D266" t="s">
        <v>107</v>
      </c>
      <c r="E266" s="28" t="s">
        <v>96</v>
      </c>
      <c r="F266" s="27">
        <f t="shared" si="45"/>
        <v>2.7645232368005623</v>
      </c>
      <c r="G266" s="29"/>
      <c r="H266" s="29">
        <f t="shared" si="46"/>
        <v>0.83785226134624502</v>
      </c>
      <c r="I266" s="29"/>
    </row>
    <row r="267" spans="3:14" x14ac:dyDescent="0.25">
      <c r="C267" s="9"/>
      <c r="D267" t="s">
        <v>103</v>
      </c>
      <c r="E267" s="28" t="s">
        <v>96</v>
      </c>
      <c r="F267" s="27">
        <f t="shared" si="45"/>
        <v>6.518173736334739</v>
      </c>
      <c r="G267" s="29"/>
      <c r="H267" s="29">
        <f t="shared" si="46"/>
        <v>1.9857115355728328</v>
      </c>
      <c r="I267" s="29"/>
    </row>
    <row r="268" spans="3:14" x14ac:dyDescent="0.25">
      <c r="C268" s="9" t="s">
        <v>58</v>
      </c>
      <c r="D268" s="16" t="s">
        <v>95</v>
      </c>
      <c r="E268" s="17"/>
      <c r="F268" s="24"/>
      <c r="G268" s="25"/>
      <c r="H268" s="25"/>
      <c r="I268" s="29"/>
      <c r="J268" s="21" t="s">
        <v>105</v>
      </c>
      <c r="K268" s="16" t="s">
        <v>106</v>
      </c>
      <c r="L268" s="16"/>
      <c r="M268" s="16" t="s">
        <v>105</v>
      </c>
      <c r="N268" s="16" t="s">
        <v>106</v>
      </c>
    </row>
    <row r="269" spans="3:14" x14ac:dyDescent="0.25">
      <c r="C269" s="9"/>
      <c r="D269" t="s">
        <v>2</v>
      </c>
      <c r="E269" s="28" t="s">
        <v>96</v>
      </c>
      <c r="F269" s="27">
        <f>$G$126*H7^3/48/$O$108+$G$126*H7/4/$J$119</f>
        <v>5.8969401765960008E-2</v>
      </c>
      <c r="G269" s="29"/>
      <c r="H269" s="29">
        <f>$G$126*H7^3/48/$P$108+$G$126*H7/4/$L$119</f>
        <v>1.3011378293764494E-2</v>
      </c>
      <c r="I269" s="29"/>
      <c r="J269" s="35">
        <v>0.128</v>
      </c>
      <c r="K269" s="36">
        <v>0.13200000000000001</v>
      </c>
    </row>
    <row r="270" spans="3:14" x14ac:dyDescent="0.25">
      <c r="C270" s="9"/>
      <c r="D270" t="s">
        <v>100</v>
      </c>
      <c r="E270" s="28" t="s">
        <v>96</v>
      </c>
      <c r="F270" s="27">
        <f t="shared" ref="F270:F274" si="47">$G$126*H8^3/48/$O$108+$G$126*H8/4/$J$119</f>
        <v>0.1954332821503888</v>
      </c>
      <c r="G270" s="29"/>
      <c r="H270" s="29">
        <f t="shared" ref="H270:H274" si="48">$G$126*H8^3/48/$P$108+$G$126*H8/4/$L$119</f>
        <v>0.10153833802613527</v>
      </c>
      <c r="I270" s="29"/>
      <c r="J270" s="35">
        <v>0.42599999999999999</v>
      </c>
      <c r="K270" s="36">
        <v>0.42899999999999999</v>
      </c>
    </row>
    <row r="271" spans="3:14" x14ac:dyDescent="0.25">
      <c r="C271" s="9"/>
      <c r="D271" t="s">
        <v>101</v>
      </c>
      <c r="E271" s="28" t="s">
        <v>96</v>
      </c>
      <c r="F271" s="27">
        <f t="shared" si="47"/>
        <v>0.48688611977175522</v>
      </c>
      <c r="G271" s="29"/>
      <c r="H271" s="29">
        <f t="shared" si="48"/>
        <v>0.34109646063571863</v>
      </c>
      <c r="I271" s="29"/>
      <c r="J271" s="35">
        <v>0.89800000000000002</v>
      </c>
      <c r="K271" s="65">
        <v>0.9</v>
      </c>
    </row>
    <row r="272" spans="3:14" x14ac:dyDescent="0.25">
      <c r="C272" s="9"/>
      <c r="D272" t="s">
        <v>102</v>
      </c>
      <c r="E272" s="28" t="s">
        <v>96</v>
      </c>
      <c r="F272" s="27">
        <f t="shared" si="47"/>
        <v>1.0108223932485279</v>
      </c>
      <c r="G272" s="29"/>
      <c r="H272" s="29">
        <f t="shared" si="48"/>
        <v>0.80720132756112073</v>
      </c>
      <c r="I272" s="29"/>
      <c r="J272" s="35">
        <v>1.623</v>
      </c>
      <c r="K272" s="65">
        <v>1.63</v>
      </c>
    </row>
    <row r="273" spans="3:12" x14ac:dyDescent="0.25">
      <c r="C273" s="9"/>
      <c r="D273" t="s">
        <v>107</v>
      </c>
      <c r="E273" s="28" t="s">
        <v>96</v>
      </c>
      <c r="F273" s="27">
        <f t="shared" si="47"/>
        <v>3.0661231622421679</v>
      </c>
      <c r="G273" s="29"/>
      <c r="H273" s="29">
        <f t="shared" si="48"/>
        <v>2.7211136201138069</v>
      </c>
      <c r="I273" s="29"/>
      <c r="J273" s="35">
        <v>4.218</v>
      </c>
      <c r="K273" s="65">
        <v>4.22</v>
      </c>
    </row>
    <row r="274" spans="3:12" x14ac:dyDescent="0.25">
      <c r="C274" s="9"/>
      <c r="D274" t="s">
        <v>103</v>
      </c>
      <c r="E274" s="28" t="s">
        <v>96</v>
      </c>
      <c r="F274" s="27">
        <f t="shared" si="47"/>
        <v>6.9812914180790582</v>
      </c>
      <c r="G274" s="29"/>
      <c r="H274" s="29">
        <f t="shared" si="48"/>
        <v>6.4473998671930435</v>
      </c>
      <c r="I274" s="29"/>
      <c r="J274" s="35">
        <v>8.7080000000000002</v>
      </c>
      <c r="K274" s="36">
        <v>8.7110000000000003</v>
      </c>
    </row>
    <row r="275" spans="3:12" x14ac:dyDescent="0.25">
      <c r="C275" s="26" t="s">
        <v>99</v>
      </c>
      <c r="E275" s="9"/>
      <c r="F275" s="22"/>
      <c r="G275" s="22"/>
      <c r="H275" s="22"/>
      <c r="I275" s="29"/>
      <c r="J275" s="29"/>
      <c r="K275" s="29"/>
      <c r="L275" s="29"/>
    </row>
    <row r="276" spans="3:12" x14ac:dyDescent="0.25">
      <c r="C276" s="9" t="s">
        <v>58</v>
      </c>
      <c r="D276" s="16" t="s">
        <v>60</v>
      </c>
      <c r="E276" s="17"/>
      <c r="F276" s="21"/>
      <c r="G276" s="16"/>
      <c r="H276" s="16"/>
      <c r="I276" s="29"/>
      <c r="J276" s="29"/>
      <c r="K276" s="29"/>
      <c r="L276" s="29"/>
    </row>
    <row r="277" spans="3:12" x14ac:dyDescent="0.25">
      <c r="C277" s="9"/>
      <c r="D277" t="s">
        <v>2</v>
      </c>
      <c r="E277" s="28" t="s">
        <v>96</v>
      </c>
      <c r="F277" s="27">
        <f>$G$126*H7^3/48/$O$107</f>
        <v>1.2643494437205312E-2</v>
      </c>
      <c r="G277" s="29"/>
      <c r="H277" s="29">
        <f>$G$126*H7^3/48/$P$107</f>
        <v>3.8775677996034505E-3</v>
      </c>
      <c r="I277" s="29"/>
      <c r="J277" s="29"/>
      <c r="K277" s="29"/>
      <c r="L277" s="29"/>
    </row>
    <row r="278" spans="3:12" x14ac:dyDescent="0.25">
      <c r="C278" s="9"/>
      <c r="D278" t="s">
        <v>100</v>
      </c>
      <c r="E278" s="28" t="s">
        <v>96</v>
      </c>
      <c r="F278" s="27">
        <f t="shared" ref="F278:F282" si="49">$G$126*H8^3/48/$O$107</f>
        <v>0.10114795549764249</v>
      </c>
      <c r="G278" s="29"/>
      <c r="H278" s="29">
        <f t="shared" ref="H278:H282" si="50">$G$126*H8^3/48/$P$107</f>
        <v>3.1020542396827604E-2</v>
      </c>
      <c r="I278" s="29"/>
      <c r="J278" s="29"/>
      <c r="K278" s="29"/>
      <c r="L278" s="29"/>
    </row>
    <row r="279" spans="3:12" x14ac:dyDescent="0.25">
      <c r="C279" s="9"/>
      <c r="D279" t="s">
        <v>101</v>
      </c>
      <c r="E279" s="28" t="s">
        <v>96</v>
      </c>
      <c r="F279" s="27">
        <f t="shared" si="49"/>
        <v>0.34137434980454345</v>
      </c>
      <c r="G279" s="29"/>
      <c r="H279" s="29">
        <f t="shared" si="50"/>
        <v>0.10469433058929317</v>
      </c>
      <c r="I279" s="29"/>
      <c r="J279" s="29"/>
      <c r="K279" s="29"/>
      <c r="L279" s="29"/>
    </row>
    <row r="280" spans="3:12" x14ac:dyDescent="0.25">
      <c r="C280" s="9"/>
      <c r="D280" t="s">
        <v>102</v>
      </c>
      <c r="E280" s="28" t="s">
        <v>96</v>
      </c>
      <c r="F280" s="27">
        <f t="shared" si="49"/>
        <v>0.80918364398113996</v>
      </c>
      <c r="G280" s="29"/>
      <c r="H280" s="29">
        <f t="shared" si="50"/>
        <v>0.24816433917462083</v>
      </c>
      <c r="I280" s="29"/>
      <c r="J280" s="29"/>
      <c r="K280" s="29"/>
      <c r="L280" s="29"/>
    </row>
    <row r="281" spans="3:12" x14ac:dyDescent="0.25">
      <c r="C281" s="9"/>
      <c r="D281" t="s">
        <v>107</v>
      </c>
      <c r="E281" s="28" t="s">
        <v>96</v>
      </c>
      <c r="F281" s="27">
        <f t="shared" si="49"/>
        <v>2.7309947984363476</v>
      </c>
      <c r="G281" s="29"/>
      <c r="H281" s="29">
        <f t="shared" si="50"/>
        <v>0.83755464471434538</v>
      </c>
      <c r="I281" s="29"/>
      <c r="J281" s="29"/>
      <c r="K281" s="29"/>
      <c r="L281" s="29"/>
    </row>
    <row r="282" spans="3:12" x14ac:dyDescent="0.25">
      <c r="C282" s="9"/>
      <c r="D282" t="s">
        <v>103</v>
      </c>
      <c r="E282" s="28" t="s">
        <v>96</v>
      </c>
      <c r="F282" s="27">
        <f t="shared" si="49"/>
        <v>6.4734691518491196</v>
      </c>
      <c r="G282" s="29"/>
      <c r="H282" s="29">
        <f t="shared" si="50"/>
        <v>1.9853147133969666</v>
      </c>
      <c r="I282" s="29"/>
      <c r="J282" s="29"/>
      <c r="K282" s="29"/>
      <c r="L282" s="29"/>
    </row>
    <row r="283" spans="3:12" x14ac:dyDescent="0.25">
      <c r="C283" s="9" t="s">
        <v>58</v>
      </c>
      <c r="D283" s="16" t="s">
        <v>95</v>
      </c>
      <c r="E283" s="17"/>
      <c r="F283" s="24"/>
      <c r="G283" s="25"/>
      <c r="H283" s="25"/>
      <c r="I283" s="29"/>
      <c r="J283" s="45"/>
      <c r="K283" s="45"/>
      <c r="L283" s="45"/>
    </row>
    <row r="284" spans="3:12" x14ac:dyDescent="0.25">
      <c r="D284" t="s">
        <v>2</v>
      </c>
      <c r="E284" s="28" t="s">
        <v>96</v>
      </c>
      <c r="F284" s="27">
        <f>$G$126*H7^3/48/$O$108</f>
        <v>1.2915746436411465E-2</v>
      </c>
      <c r="G284" s="29"/>
      <c r="H284" s="29">
        <f>$G$126*H7^3/48/$P$108</f>
        <v>1.2585930239767713E-2</v>
      </c>
      <c r="I284" s="45"/>
      <c r="J284" s="45"/>
      <c r="K284" s="45"/>
      <c r="L284" s="45"/>
    </row>
    <row r="285" spans="3:12" x14ac:dyDescent="0.25">
      <c r="D285" t="s">
        <v>100</v>
      </c>
      <c r="E285" s="28" t="s">
        <v>96</v>
      </c>
      <c r="F285" s="27">
        <f t="shared" ref="F285:F289" si="51">$G$126*H8^3/48/$O$108</f>
        <v>0.10332597149129172</v>
      </c>
      <c r="G285" s="29"/>
      <c r="H285" s="29">
        <f t="shared" ref="H285:H289" si="52">$G$126*H8^3/48/$P$108</f>
        <v>0.1006874419181417</v>
      </c>
      <c r="I285" s="45"/>
      <c r="J285" s="45"/>
      <c r="K285" s="45"/>
      <c r="L285" s="45"/>
    </row>
    <row r="286" spans="3:12" x14ac:dyDescent="0.25">
      <c r="D286" t="s">
        <v>101</v>
      </c>
      <c r="E286" s="28" t="s">
        <v>96</v>
      </c>
      <c r="F286" s="27">
        <f t="shared" si="51"/>
        <v>0.34872515378310959</v>
      </c>
      <c r="G286" s="29"/>
      <c r="H286" s="29">
        <f t="shared" si="52"/>
        <v>0.33982011647372828</v>
      </c>
      <c r="I286" s="45"/>
      <c r="J286" s="45"/>
      <c r="K286" s="45"/>
      <c r="L286" s="45"/>
    </row>
    <row r="287" spans="3:12" x14ac:dyDescent="0.25">
      <c r="D287" t="s">
        <v>102</v>
      </c>
      <c r="E287" s="28" t="s">
        <v>96</v>
      </c>
      <c r="F287" s="27">
        <f t="shared" si="51"/>
        <v>0.82660777193033375</v>
      </c>
      <c r="G287" s="29"/>
      <c r="H287" s="29">
        <f t="shared" si="52"/>
        <v>0.80549953534513363</v>
      </c>
      <c r="I287" s="45"/>
      <c r="J287" s="45"/>
      <c r="K287" s="45"/>
      <c r="L287" s="45"/>
    </row>
    <row r="288" spans="3:12" x14ac:dyDescent="0.25">
      <c r="D288" t="s">
        <v>107</v>
      </c>
      <c r="E288" s="28" t="s">
        <v>96</v>
      </c>
      <c r="F288" s="27">
        <f t="shared" si="51"/>
        <v>2.7898012302648767</v>
      </c>
      <c r="G288" s="29"/>
      <c r="H288" s="29">
        <f t="shared" si="52"/>
        <v>2.7185609317898263</v>
      </c>
      <c r="I288" s="45"/>
      <c r="J288" s="45"/>
      <c r="K288" s="45"/>
      <c r="L288" s="45"/>
    </row>
    <row r="289" spans="4:12" x14ac:dyDescent="0.25">
      <c r="D289" t="s">
        <v>103</v>
      </c>
      <c r="E289" s="28" t="s">
        <v>96</v>
      </c>
      <c r="F289" s="27">
        <f t="shared" si="51"/>
        <v>6.61286217544267</v>
      </c>
      <c r="G289" s="29"/>
      <c r="H289" s="29">
        <f t="shared" si="52"/>
        <v>6.4439962827610691</v>
      </c>
      <c r="I289" s="45"/>
      <c r="J289" s="45"/>
      <c r="K289" s="45"/>
      <c r="L289" s="45"/>
    </row>
  </sheetData>
  <phoneticPr fontId="5" type="noConversion"/>
  <pageMargins left="0.7" right="0.7" top="0.75" bottom="0.75" header="0.3" footer="0.3"/>
  <pageSetup paperSize="9" orientation="portrait" horizontalDpi="4294967293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FC9C7F-996C-457F-8E27-2AC75555CA9A}">
  <dimension ref="B1:P289"/>
  <sheetViews>
    <sheetView topLeftCell="A103" zoomScaleNormal="100" workbookViewId="0">
      <selection activeCell="F116" sqref="F116"/>
    </sheetView>
  </sheetViews>
  <sheetFormatPr defaultRowHeight="15" x14ac:dyDescent="0.25"/>
  <cols>
    <col min="1" max="1" width="1.5703125" customWidth="1"/>
    <col min="3" max="5" width="10.7109375" customWidth="1"/>
    <col min="6" max="6" width="14.140625" customWidth="1"/>
    <col min="7" max="8" width="11.7109375" customWidth="1"/>
    <col min="9" max="9" width="10" bestFit="1" customWidth="1"/>
    <col min="10" max="12" width="10.7109375" customWidth="1"/>
    <col min="15" max="16" width="11.7109375" customWidth="1"/>
  </cols>
  <sheetData>
    <row r="1" spans="2:11" ht="8.1" customHeight="1" x14ac:dyDescent="0.25"/>
    <row r="2" spans="2:11" x14ac:dyDescent="0.25">
      <c r="B2" t="s">
        <v>1</v>
      </c>
    </row>
    <row r="4" spans="2:11" x14ac:dyDescent="0.25">
      <c r="B4" t="s">
        <v>14</v>
      </c>
    </row>
    <row r="6" spans="2:11" x14ac:dyDescent="0.25">
      <c r="C6" t="s">
        <v>3</v>
      </c>
      <c r="F6" s="9"/>
      <c r="G6" t="s">
        <v>2</v>
      </c>
    </row>
    <row r="7" spans="2:11" x14ac:dyDescent="0.25">
      <c r="F7" s="9"/>
      <c r="G7" s="9" t="s">
        <v>125</v>
      </c>
      <c r="H7">
        <v>176</v>
      </c>
      <c r="I7" t="s">
        <v>6</v>
      </c>
    </row>
    <row r="8" spans="2:11" x14ac:dyDescent="0.25">
      <c r="F8" s="9"/>
      <c r="G8" s="9" t="s">
        <v>126</v>
      </c>
      <c r="H8">
        <f>2*H7</f>
        <v>352</v>
      </c>
      <c r="I8" t="s">
        <v>6</v>
      </c>
    </row>
    <row r="9" spans="2:11" x14ac:dyDescent="0.25">
      <c r="F9" s="9"/>
      <c r="G9" s="9" t="s">
        <v>127</v>
      </c>
      <c r="H9">
        <f>3*H7</f>
        <v>528</v>
      </c>
      <c r="I9" t="s">
        <v>6</v>
      </c>
    </row>
    <row r="10" spans="2:11" x14ac:dyDescent="0.25">
      <c r="F10" s="9"/>
      <c r="G10" s="9" t="s">
        <v>128</v>
      </c>
      <c r="H10">
        <f>4*H7</f>
        <v>704</v>
      </c>
      <c r="I10" t="s">
        <v>6</v>
      </c>
    </row>
    <row r="11" spans="2:11" x14ac:dyDescent="0.25">
      <c r="F11" s="9"/>
      <c r="G11" s="9" t="s">
        <v>129</v>
      </c>
      <c r="H11">
        <f>6*H7</f>
        <v>1056</v>
      </c>
      <c r="I11" t="s">
        <v>6</v>
      </c>
    </row>
    <row r="12" spans="2:11" x14ac:dyDescent="0.25">
      <c r="F12" s="9"/>
      <c r="G12" s="9" t="s">
        <v>130</v>
      </c>
      <c r="H12">
        <f>8*H7</f>
        <v>1408</v>
      </c>
      <c r="I12" t="s">
        <v>6</v>
      </c>
    </row>
    <row r="13" spans="2:11" x14ac:dyDescent="0.25">
      <c r="C13" t="s">
        <v>4</v>
      </c>
      <c r="G13" t="s">
        <v>5</v>
      </c>
      <c r="H13">
        <v>88</v>
      </c>
      <c r="I13" t="s">
        <v>6</v>
      </c>
    </row>
    <row r="14" spans="2:11" x14ac:dyDescent="0.25">
      <c r="H14" s="9" t="s">
        <v>134</v>
      </c>
      <c r="I14" s="9" t="s">
        <v>135</v>
      </c>
      <c r="J14" s="9" t="s">
        <v>136</v>
      </c>
      <c r="K14" s="9" t="s">
        <v>137</v>
      </c>
    </row>
    <row r="15" spans="2:11" x14ac:dyDescent="0.25">
      <c r="C15" t="s">
        <v>7</v>
      </c>
      <c r="F15" s="9" t="s">
        <v>96</v>
      </c>
      <c r="G15" t="s">
        <v>8</v>
      </c>
      <c r="H15">
        <v>0.7</v>
      </c>
      <c r="I15" s="4">
        <v>1</v>
      </c>
      <c r="J15">
        <v>1.5</v>
      </c>
      <c r="K15" s="4">
        <v>2</v>
      </c>
    </row>
    <row r="16" spans="2:11" x14ac:dyDescent="0.25">
      <c r="C16" t="s">
        <v>9</v>
      </c>
      <c r="G16" t="s">
        <v>0</v>
      </c>
      <c r="H16">
        <v>11</v>
      </c>
      <c r="I16" t="s">
        <v>6</v>
      </c>
    </row>
    <row r="17" spans="2:10" x14ac:dyDescent="0.25">
      <c r="C17" t="s">
        <v>10</v>
      </c>
      <c r="G17" t="s">
        <v>11</v>
      </c>
      <c r="H17">
        <f>H16+2*H15</f>
        <v>12.4</v>
      </c>
      <c r="I17" t="s">
        <v>6</v>
      </c>
    </row>
    <row r="18" spans="2:10" x14ac:dyDescent="0.25">
      <c r="C18" t="s">
        <v>12</v>
      </c>
      <c r="G18" t="s">
        <v>13</v>
      </c>
      <c r="H18">
        <f>(H17+H16)/2</f>
        <v>11.7</v>
      </c>
      <c r="I18" t="s">
        <v>6</v>
      </c>
    </row>
    <row r="20" spans="2:10" x14ac:dyDescent="0.25">
      <c r="B20" t="s">
        <v>38</v>
      </c>
    </row>
    <row r="21" spans="2:10" ht="18" x14ac:dyDescent="0.35">
      <c r="C21" t="s">
        <v>40</v>
      </c>
      <c r="G21" t="s">
        <v>42</v>
      </c>
      <c r="H21">
        <v>22</v>
      </c>
      <c r="I21" t="s">
        <v>6</v>
      </c>
    </row>
    <row r="22" spans="2:10" ht="18" x14ac:dyDescent="0.35">
      <c r="C22" t="s">
        <v>39</v>
      </c>
      <c r="G22" t="s">
        <v>43</v>
      </c>
      <c r="H22">
        <f>H16</f>
        <v>11</v>
      </c>
      <c r="I22" t="s">
        <v>6</v>
      </c>
    </row>
    <row r="23" spans="2:10" ht="18" x14ac:dyDescent="0.35">
      <c r="C23" t="s">
        <v>41</v>
      </c>
      <c r="G23" t="s">
        <v>44</v>
      </c>
      <c r="H23" s="66" t="s">
        <v>135</v>
      </c>
      <c r="I23" s="9" t="s">
        <v>136</v>
      </c>
      <c r="J23" s="9" t="s">
        <v>134</v>
      </c>
    </row>
    <row r="24" spans="2:10" x14ac:dyDescent="0.25">
      <c r="F24" s="9"/>
      <c r="G24" s="9" t="s">
        <v>96</v>
      </c>
      <c r="H24" s="4">
        <v>3.5</v>
      </c>
      <c r="I24" s="4">
        <v>4</v>
      </c>
      <c r="J24" s="4">
        <v>3</v>
      </c>
    </row>
    <row r="25" spans="2:10" ht="18" x14ac:dyDescent="0.35">
      <c r="C25" t="s">
        <v>64</v>
      </c>
      <c r="G25" t="s">
        <v>45</v>
      </c>
      <c r="H25" s="2">
        <f>((H21*COS(RADIANS(45)))^2+H22^2)^0.5</f>
        <v>19.05255888325765</v>
      </c>
      <c r="I25" t="s">
        <v>6</v>
      </c>
    </row>
    <row r="26" spans="2:10" x14ac:dyDescent="0.25">
      <c r="C26" t="s">
        <v>48</v>
      </c>
      <c r="G26" s="7" t="s">
        <v>49</v>
      </c>
      <c r="H26" s="2">
        <f>ATAN(11/(22*COS(RADIANS(45))))</f>
        <v>0.61547970867038726</v>
      </c>
      <c r="I26" t="s">
        <v>50</v>
      </c>
    </row>
    <row r="27" spans="2:10" x14ac:dyDescent="0.25">
      <c r="H27" s="2">
        <f>DEGREES(H26)</f>
        <v>35.264389682754654</v>
      </c>
      <c r="I27" t="s">
        <v>51</v>
      </c>
    </row>
    <row r="29" spans="2:10" x14ac:dyDescent="0.25">
      <c r="B29" t="s">
        <v>18</v>
      </c>
    </row>
    <row r="30" spans="2:10" x14ac:dyDescent="0.25">
      <c r="C30" t="s">
        <v>85</v>
      </c>
    </row>
    <row r="31" spans="2:10" ht="18" x14ac:dyDescent="0.35">
      <c r="B31" t="s">
        <v>78</v>
      </c>
      <c r="C31" t="s">
        <v>79</v>
      </c>
      <c r="D31" t="s">
        <v>82</v>
      </c>
      <c r="G31" t="s">
        <v>15</v>
      </c>
      <c r="H31">
        <v>73000</v>
      </c>
      <c r="I31" t="s">
        <v>17</v>
      </c>
    </row>
    <row r="32" spans="2:10" ht="18" x14ac:dyDescent="0.35">
      <c r="D32" t="s">
        <v>83</v>
      </c>
      <c r="G32" t="s">
        <v>65</v>
      </c>
      <c r="H32">
        <v>30000</v>
      </c>
      <c r="I32" t="s">
        <v>17</v>
      </c>
    </row>
    <row r="33" spans="2:10" ht="18" x14ac:dyDescent="0.35">
      <c r="B33" t="s">
        <v>86</v>
      </c>
      <c r="C33" t="s">
        <v>81</v>
      </c>
      <c r="D33" t="s">
        <v>82</v>
      </c>
      <c r="G33" t="s">
        <v>16</v>
      </c>
      <c r="H33">
        <v>1940</v>
      </c>
      <c r="I33" t="s">
        <v>17</v>
      </c>
    </row>
    <row r="34" spans="2:10" ht="18" x14ac:dyDescent="0.35">
      <c r="D34" t="s">
        <v>83</v>
      </c>
      <c r="G34" t="s">
        <v>84</v>
      </c>
      <c r="H34">
        <v>719</v>
      </c>
      <c r="I34" t="s">
        <v>17</v>
      </c>
    </row>
    <row r="35" spans="2:10" ht="18" x14ac:dyDescent="0.35">
      <c r="B35" t="s">
        <v>87</v>
      </c>
      <c r="C35" t="s">
        <v>80</v>
      </c>
      <c r="D35" t="s">
        <v>82</v>
      </c>
      <c r="G35" t="s">
        <v>16</v>
      </c>
      <c r="H35">
        <v>210000</v>
      </c>
      <c r="I35" t="s">
        <v>17</v>
      </c>
    </row>
    <row r="36" spans="2:10" ht="18" x14ac:dyDescent="0.35">
      <c r="D36" t="s">
        <v>83</v>
      </c>
      <c r="G36" t="s">
        <v>84</v>
      </c>
      <c r="H36">
        <v>81000</v>
      </c>
      <c r="I36" t="s">
        <v>17</v>
      </c>
    </row>
    <row r="38" spans="2:10" x14ac:dyDescent="0.25">
      <c r="B38" t="s">
        <v>91</v>
      </c>
    </row>
    <row r="39" spans="2:10" ht="18" x14ac:dyDescent="0.35">
      <c r="H39" s="9" t="s">
        <v>147</v>
      </c>
      <c r="I39" s="9"/>
      <c r="J39" s="9"/>
    </row>
    <row r="40" spans="2:10" ht="18" x14ac:dyDescent="0.35">
      <c r="B40" t="s">
        <v>86</v>
      </c>
      <c r="C40" t="s">
        <v>81</v>
      </c>
      <c r="D40" t="s">
        <v>82</v>
      </c>
      <c r="G40" t="s">
        <v>46</v>
      </c>
      <c r="H40" s="5">
        <f>$H$33*PI()*SIN($H$26)^3/2/COS($H$26)^2*(H24/$H$25)^2</f>
        <v>29.686599098502878</v>
      </c>
      <c r="I40" s="5"/>
      <c r="J40" s="5"/>
    </row>
    <row r="41" spans="2:10" ht="18" x14ac:dyDescent="0.35">
      <c r="D41" t="s">
        <v>83</v>
      </c>
      <c r="G41" t="s">
        <v>47</v>
      </c>
      <c r="H41" s="5">
        <f>$H$33*PI()*SIN($H$26)*(H24/$H$25)^2</f>
        <v>118.74639639401151</v>
      </c>
      <c r="I41" s="5"/>
      <c r="J41" s="5"/>
    </row>
    <row r="42" spans="2:10" ht="18" x14ac:dyDescent="0.35">
      <c r="B42" t="s">
        <v>87</v>
      </c>
      <c r="C42" t="s">
        <v>80</v>
      </c>
      <c r="D42" t="s">
        <v>82</v>
      </c>
      <c r="G42" t="s">
        <v>46</v>
      </c>
      <c r="H42" s="5">
        <f>$H$35*PI()*SIN($H$26)^3/2/COS($H$26)^2*(H24/$H$25)^2</f>
        <v>3213.4978405595903</v>
      </c>
      <c r="I42" s="5"/>
      <c r="J42" s="5"/>
    </row>
    <row r="43" spans="2:10" ht="18" x14ac:dyDescent="0.35">
      <c r="D43" t="s">
        <v>83</v>
      </c>
      <c r="G43" t="s">
        <v>47</v>
      </c>
      <c r="H43" s="5">
        <f>$H$35*PI()*SIN($H$26)*(H24/$H$25)^2</f>
        <v>12853.991362238361</v>
      </c>
      <c r="I43" s="5"/>
      <c r="J43" s="5"/>
    </row>
    <row r="44" spans="2:10" x14ac:dyDescent="0.25">
      <c r="G44" s="4"/>
    </row>
    <row r="45" spans="2:10" x14ac:dyDescent="0.25">
      <c r="G45" s="4"/>
    </row>
    <row r="46" spans="2:10" x14ac:dyDescent="0.25">
      <c r="B46" t="s">
        <v>66</v>
      </c>
      <c r="G46" s="4"/>
    </row>
    <row r="47" spans="2:10" x14ac:dyDescent="0.25">
      <c r="C47" t="s">
        <v>70</v>
      </c>
      <c r="G47" s="4"/>
    </row>
    <row r="48" spans="2:10" x14ac:dyDescent="0.25">
      <c r="C48" t="s">
        <v>67</v>
      </c>
      <c r="G48" s="4"/>
    </row>
    <row r="49" spans="2:8" x14ac:dyDescent="0.25">
      <c r="C49" t="s">
        <v>68</v>
      </c>
      <c r="G49" s="4"/>
    </row>
    <row r="50" spans="2:8" x14ac:dyDescent="0.25">
      <c r="C50" t="s">
        <v>69</v>
      </c>
      <c r="G50" s="4"/>
    </row>
    <row r="51" spans="2:8" x14ac:dyDescent="0.25">
      <c r="G51" s="4"/>
    </row>
    <row r="52" spans="2:8" x14ac:dyDescent="0.25">
      <c r="B52" t="s">
        <v>76</v>
      </c>
      <c r="G52" s="4"/>
    </row>
    <row r="53" spans="2:8" x14ac:dyDescent="0.25">
      <c r="C53" t="s">
        <v>93</v>
      </c>
      <c r="F53" t="s">
        <v>71</v>
      </c>
      <c r="G53" s="4"/>
    </row>
    <row r="54" spans="2:8" x14ac:dyDescent="0.25">
      <c r="F54" t="s">
        <v>72</v>
      </c>
      <c r="G54" s="4"/>
    </row>
    <row r="55" spans="2:8" x14ac:dyDescent="0.25">
      <c r="C55" t="s">
        <v>94</v>
      </c>
      <c r="F55" t="s">
        <v>73</v>
      </c>
      <c r="G55" s="4"/>
    </row>
    <row r="56" spans="2:8" x14ac:dyDescent="0.25">
      <c r="F56" t="s">
        <v>74</v>
      </c>
      <c r="G56" s="4"/>
    </row>
    <row r="57" spans="2:8" x14ac:dyDescent="0.25">
      <c r="C57" t="s">
        <v>75</v>
      </c>
      <c r="F57" t="s">
        <v>77</v>
      </c>
      <c r="G57" s="4"/>
    </row>
    <row r="60" spans="2:8" x14ac:dyDescent="0.25">
      <c r="B60" t="s">
        <v>22</v>
      </c>
    </row>
    <row r="61" spans="2:8" x14ac:dyDescent="0.25">
      <c r="B61" s="8" t="s">
        <v>52</v>
      </c>
    </row>
    <row r="62" spans="2:8" x14ac:dyDescent="0.25">
      <c r="C62" t="s">
        <v>24</v>
      </c>
    </row>
    <row r="63" spans="2:8" x14ac:dyDescent="0.25">
      <c r="C63" t="s">
        <v>61</v>
      </c>
    </row>
    <row r="64" spans="2:8" ht="18" x14ac:dyDescent="0.35">
      <c r="D64" s="11"/>
      <c r="E64" s="38" t="s">
        <v>138</v>
      </c>
      <c r="F64" s="38" t="s">
        <v>139</v>
      </c>
      <c r="G64" s="38" t="s">
        <v>140</v>
      </c>
      <c r="H64" s="38" t="s">
        <v>141</v>
      </c>
    </row>
    <row r="65" spans="3:8" x14ac:dyDescent="0.25">
      <c r="D65" s="3" t="s">
        <v>23</v>
      </c>
      <c r="E65" s="39">
        <f>$H$18/H15</f>
        <v>16.714285714285715</v>
      </c>
      <c r="F65" s="39">
        <f t="shared" ref="F65:H65" si="0">$H$18/I15</f>
        <v>11.7</v>
      </c>
      <c r="G65" s="39">
        <f t="shared" si="0"/>
        <v>7.8</v>
      </c>
      <c r="H65" s="39">
        <f t="shared" si="0"/>
        <v>5.85</v>
      </c>
    </row>
    <row r="66" spans="3:8" x14ac:dyDescent="0.25">
      <c r="C66" t="s">
        <v>25</v>
      </c>
    </row>
    <row r="67" spans="3:8" x14ac:dyDescent="0.25">
      <c r="C67" s="1" t="s">
        <v>26</v>
      </c>
    </row>
    <row r="68" spans="3:8" ht="18" x14ac:dyDescent="0.35">
      <c r="C68" s="1"/>
      <c r="D68" s="41" t="s">
        <v>27</v>
      </c>
      <c r="E68" s="38" t="s">
        <v>138</v>
      </c>
      <c r="F68" s="38" t="s">
        <v>139</v>
      </c>
      <c r="G68" s="38" t="s">
        <v>140</v>
      </c>
      <c r="H68" s="38" t="s">
        <v>141</v>
      </c>
    </row>
    <row r="69" spans="3:8" x14ac:dyDescent="0.25">
      <c r="D69" t="s">
        <v>143</v>
      </c>
      <c r="E69" s="40">
        <f>$H$31*H15/$H$33/$H$16*($H$18/$H$16)^2</f>
        <v>2.7090239103999001</v>
      </c>
      <c r="F69" s="40">
        <f t="shared" ref="F69:H69" si="1">$H$31*I15/$H$33/$H$16*($H$18/$H$16)^2</f>
        <v>3.8700341577141431</v>
      </c>
      <c r="G69" s="40">
        <f t="shared" si="1"/>
        <v>5.8050512365712148</v>
      </c>
      <c r="H69" s="40">
        <f t="shared" si="1"/>
        <v>7.7400683154282861</v>
      </c>
    </row>
    <row r="70" spans="3:8" x14ac:dyDescent="0.25">
      <c r="D70" t="s">
        <v>144</v>
      </c>
      <c r="E70" s="40">
        <f>$H$31*H15/$H$35/$H$16*($H$18/$H$16)^2</f>
        <v>2.5026220886551459E-2</v>
      </c>
      <c r="F70" s="40">
        <f t="shared" ref="F70:H70" si="2">$H$31*I15/$H$35/$H$16*($H$18/$H$16)^2</f>
        <v>3.5751744123644943E-2</v>
      </c>
      <c r="G70" s="40">
        <f t="shared" si="2"/>
        <v>5.3627616185467415E-2</v>
      </c>
      <c r="H70" s="40">
        <f t="shared" si="2"/>
        <v>7.1503488247289887E-2</v>
      </c>
    </row>
    <row r="71" spans="3:8" x14ac:dyDescent="0.25">
      <c r="D71" t="s">
        <v>88</v>
      </c>
      <c r="E71" s="40">
        <f>$H$31*H15/$H$40/$H$16*($H$18/$H$16)^2</f>
        <v>177.0329558039825</v>
      </c>
      <c r="F71" s="40">
        <f t="shared" ref="F71:H71" si="3">$H$31*I15/$H$40/$H$16*($H$18/$H$16)^2</f>
        <v>252.90422257711785</v>
      </c>
      <c r="G71" s="40">
        <f t="shared" si="3"/>
        <v>379.35633386567673</v>
      </c>
      <c r="H71" s="40">
        <f t="shared" si="3"/>
        <v>505.8084451542357</v>
      </c>
    </row>
    <row r="72" spans="3:8" x14ac:dyDescent="0.25">
      <c r="D72" t="s">
        <v>89</v>
      </c>
      <c r="E72" s="40">
        <f>$H$31*H15/$H$42/$H$16*($H$18/$H$16)^2</f>
        <v>1.6354473059986951</v>
      </c>
      <c r="F72" s="40">
        <f t="shared" ref="F72:H72" si="4">$H$31*I15/$H$42/$H$16*($H$18/$H$16)^2</f>
        <v>2.3363532942838501</v>
      </c>
      <c r="G72" s="40">
        <f t="shared" si="4"/>
        <v>3.5045299414257753</v>
      </c>
      <c r="H72" s="40">
        <f t="shared" si="4"/>
        <v>4.6727065885677002</v>
      </c>
    </row>
    <row r="73" spans="3:8" x14ac:dyDescent="0.25">
      <c r="C73" t="s">
        <v>28</v>
      </c>
    </row>
    <row r="74" spans="3:8" ht="18" x14ac:dyDescent="0.35">
      <c r="D74" s="41" t="s">
        <v>27</v>
      </c>
      <c r="E74" s="38" t="s">
        <v>138</v>
      </c>
      <c r="F74" s="38" t="s">
        <v>139</v>
      </c>
      <c r="G74" s="38" t="s">
        <v>140</v>
      </c>
      <c r="H74" s="38" t="s">
        <v>141</v>
      </c>
    </row>
    <row r="75" spans="3:8" x14ac:dyDescent="0.25">
      <c r="D75" t="s">
        <v>143</v>
      </c>
      <c r="E75" s="40">
        <f>$H$31*H15*$H$18/$H$33/$H$16^2</f>
        <v>2.5469455567862318</v>
      </c>
      <c r="F75" s="40">
        <f t="shared" ref="F75:H75" si="5">$H$31*I15*$H$18/$H$33/$H$16^2</f>
        <v>3.6384936525517593</v>
      </c>
      <c r="G75" s="40">
        <f t="shared" si="5"/>
        <v>5.4577404788276391</v>
      </c>
      <c r="H75" s="40">
        <f t="shared" si="5"/>
        <v>7.2769873051035185</v>
      </c>
    </row>
    <row r="76" spans="3:8" x14ac:dyDescent="0.25">
      <c r="D76" t="s">
        <v>144</v>
      </c>
      <c r="E76" s="40">
        <f>$H$31*H15*$H$18/$H$35/$H$16^2</f>
        <v>2.352892561983471E-2</v>
      </c>
      <c r="F76" s="40">
        <f t="shared" ref="F76:H76" si="6">$H$31*I15*$H$18/$H$35/$H$16^2</f>
        <v>3.3612750885478153E-2</v>
      </c>
      <c r="G76" s="40">
        <f t="shared" si="6"/>
        <v>5.041912632821724E-2</v>
      </c>
      <c r="H76" s="40">
        <f t="shared" si="6"/>
        <v>6.7225501770956306E-2</v>
      </c>
    </row>
    <row r="77" spans="3:8" x14ac:dyDescent="0.25">
      <c r="D77" t="s">
        <v>88</v>
      </c>
      <c r="E77" s="40">
        <f>$H$31*H15*$H$18/$H$40/$H$16^2</f>
        <v>166.44124049947075</v>
      </c>
      <c r="F77" s="40">
        <f t="shared" ref="F77:G77" si="7">$H$31*I15*$H$18/$H$40/$H$16^2</f>
        <v>237.77320071352963</v>
      </c>
      <c r="G77" s="40">
        <f t="shared" si="7"/>
        <v>356.65980107029446</v>
      </c>
      <c r="H77" s="40">
        <f>$H$31*K15*$H$18/$H$40/$H$16^2</f>
        <v>475.54640142705927</v>
      </c>
    </row>
    <row r="78" spans="3:8" x14ac:dyDescent="0.25">
      <c r="D78" t="s">
        <v>89</v>
      </c>
      <c r="E78" s="40">
        <f>$H$31*H15*$H$18/$H$42/$H$16^2</f>
        <v>1.5376000312808249</v>
      </c>
      <c r="F78" s="40">
        <f t="shared" ref="F78:H78" si="8">$H$31*I15*$H$18/$H$42/$H$16^2</f>
        <v>2.196571473258321</v>
      </c>
      <c r="G78" s="40">
        <f t="shared" si="8"/>
        <v>3.294857209887482</v>
      </c>
      <c r="H78" s="40">
        <f t="shared" si="8"/>
        <v>4.3931429465166421</v>
      </c>
    </row>
    <row r="79" spans="3:8" x14ac:dyDescent="0.25">
      <c r="C79" t="s">
        <v>90</v>
      </c>
    </row>
    <row r="80" spans="3:8" ht="18" x14ac:dyDescent="0.35">
      <c r="D80" s="11"/>
      <c r="E80" s="38" t="s">
        <v>138</v>
      </c>
      <c r="F80" s="38" t="s">
        <v>139</v>
      </c>
      <c r="G80" s="38" t="s">
        <v>140</v>
      </c>
      <c r="H80" s="38" t="s">
        <v>141</v>
      </c>
    </row>
    <row r="81" spans="2:14" x14ac:dyDescent="0.25">
      <c r="D81" s="3" t="s">
        <v>23</v>
      </c>
      <c r="E81" s="42">
        <f>$H$18/H15</f>
        <v>16.714285714285715</v>
      </c>
      <c r="F81" s="42">
        <f t="shared" ref="F81:H81" si="9">$H$18/I15</f>
        <v>11.7</v>
      </c>
      <c r="G81" s="42">
        <f t="shared" si="9"/>
        <v>7.8</v>
      </c>
      <c r="H81" s="42">
        <f t="shared" si="9"/>
        <v>5.85</v>
      </c>
    </row>
    <row r="82" spans="2:14" x14ac:dyDescent="0.25">
      <c r="D82" s="3"/>
      <c r="E82" s="2"/>
    </row>
    <row r="84" spans="2:14" x14ac:dyDescent="0.25">
      <c r="B84" t="s">
        <v>19</v>
      </c>
    </row>
    <row r="85" spans="2:14" x14ac:dyDescent="0.25">
      <c r="B85" t="s">
        <v>32</v>
      </c>
    </row>
    <row r="86" spans="2:14" ht="18" x14ac:dyDescent="0.35">
      <c r="D86" s="11"/>
      <c r="E86" s="43"/>
      <c r="F86" s="38" t="s">
        <v>138</v>
      </c>
      <c r="G86" s="11"/>
      <c r="H86" s="38" t="s">
        <v>139</v>
      </c>
      <c r="I86" s="11"/>
      <c r="J86" s="38" t="s">
        <v>140</v>
      </c>
      <c r="K86" s="11"/>
      <c r="L86" s="38" t="s">
        <v>141</v>
      </c>
      <c r="M86" s="11"/>
    </row>
    <row r="87" spans="2:14" ht="17.25" x14ac:dyDescent="0.25">
      <c r="D87" s="6" t="s">
        <v>29</v>
      </c>
      <c r="E87" s="9" t="s">
        <v>92</v>
      </c>
      <c r="F87" s="44">
        <f>$H$31*$H$13*H15^3/6</f>
        <v>367238.66666666657</v>
      </c>
      <c r="G87" s="10" t="str">
        <f>IF(E65&gt;5.7,"Trascurabile","Non trascurabile")</f>
        <v>Trascurabile</v>
      </c>
      <c r="H87" s="44">
        <f>$H$31*$H$13*I15^3/6</f>
        <v>1070666.6666666667</v>
      </c>
      <c r="I87" s="10" t="str">
        <f>IF(F65&gt;5.7,"Trascurabile","Non trascurabile")</f>
        <v>Trascurabile</v>
      </c>
      <c r="J87" s="44">
        <f>$H$31*$H$13*J15^3/6</f>
        <v>3613500</v>
      </c>
      <c r="K87" s="10" t="str">
        <f>IF(G65&gt;5.7,"Trascurabile","Non trascurabile")</f>
        <v>Trascurabile</v>
      </c>
      <c r="L87" s="44">
        <f>$H$31*$H$13*K15^3/6</f>
        <v>8565333.333333334</v>
      </c>
      <c r="M87" s="10" t="str">
        <f>IF(H65&gt;5.7,"Trascurabile","Non trascurabile")</f>
        <v>Trascurabile</v>
      </c>
    </row>
    <row r="88" spans="2:14" ht="17.25" x14ac:dyDescent="0.25">
      <c r="D88" s="48" t="s">
        <v>30</v>
      </c>
      <c r="E88" s="12" t="s">
        <v>92</v>
      </c>
      <c r="F88" s="49">
        <f>$H$31*$H$13*H15*$H$18^2/2</f>
        <v>307783475.99999994</v>
      </c>
      <c r="G88" s="50" t="s">
        <v>33</v>
      </c>
      <c r="H88" s="49">
        <f>$H$31*$H$13*I15*$H$18^2/2</f>
        <v>439690679.99999994</v>
      </c>
      <c r="I88" s="50" t="s">
        <v>33</v>
      </c>
      <c r="J88" s="49">
        <f>$H$31*$H$13*J15*$H$18^2/2</f>
        <v>659536019.99999988</v>
      </c>
      <c r="K88" s="50" t="s">
        <v>33</v>
      </c>
      <c r="L88" s="49">
        <f>$H$31*$H$13*K15*$H$18^2/2</f>
        <v>879381359.99999988</v>
      </c>
      <c r="M88" s="50" t="s">
        <v>33</v>
      </c>
    </row>
    <row r="89" spans="2:14" x14ac:dyDescent="0.25">
      <c r="D89" s="6"/>
      <c r="E89" s="9"/>
      <c r="F89" s="45"/>
      <c r="G89" s="10"/>
      <c r="H89" s="45"/>
      <c r="I89" s="10"/>
      <c r="J89" s="45"/>
      <c r="K89" s="10"/>
      <c r="L89" s="45"/>
      <c r="M89" s="10"/>
    </row>
    <row r="90" spans="2:14" ht="18" x14ac:dyDescent="0.35">
      <c r="D90" s="52" t="s">
        <v>31</v>
      </c>
      <c r="E90" s="17"/>
      <c r="F90" s="61" t="s">
        <v>145</v>
      </c>
      <c r="G90" s="53"/>
      <c r="H90" s="14" t="s">
        <v>138</v>
      </c>
      <c r="I90" s="14" t="s">
        <v>139</v>
      </c>
      <c r="J90" s="14" t="s">
        <v>140</v>
      </c>
      <c r="K90" s="14" t="s">
        <v>141</v>
      </c>
    </row>
    <row r="91" spans="2:14" ht="18" customHeight="1" x14ac:dyDescent="0.25">
      <c r="D91" t="s">
        <v>143</v>
      </c>
      <c r="E91" s="9" t="s">
        <v>92</v>
      </c>
      <c r="F91" s="5">
        <f>H33*$H$13*$H$16^3/12</f>
        <v>18935693.333333332</v>
      </c>
      <c r="H91" s="10" t="str">
        <f>IF(E69&gt;16.7,"Trascurabile","Non trascurabile")</f>
        <v>Non trascurabile</v>
      </c>
      <c r="I91" s="10" t="str">
        <f t="shared" ref="I91:K94" si="10">IF(F69&gt;16.7,"Trascurabile","Non trascurabile")</f>
        <v>Non trascurabile</v>
      </c>
      <c r="J91" s="10" t="str">
        <f t="shared" si="10"/>
        <v>Non trascurabile</v>
      </c>
      <c r="K91" s="10" t="str">
        <f t="shared" si="10"/>
        <v>Non trascurabile</v>
      </c>
      <c r="L91" s="46"/>
      <c r="M91" s="47"/>
      <c r="N91" s="46"/>
    </row>
    <row r="92" spans="2:14" ht="17.25" x14ac:dyDescent="0.25">
      <c r="D92" t="s">
        <v>144</v>
      </c>
      <c r="E92" s="9" t="s">
        <v>92</v>
      </c>
      <c r="F92" s="5">
        <f>H35*$H$13*$H$16^3/12</f>
        <v>2049740000</v>
      </c>
      <c r="H92" s="10" t="str">
        <f>IF(E70&gt;16.7,"Trascurabile","Non trascurabile")</f>
        <v>Non trascurabile</v>
      </c>
      <c r="I92" s="10" t="str">
        <f t="shared" si="10"/>
        <v>Non trascurabile</v>
      </c>
      <c r="J92" s="10" t="str">
        <f t="shared" si="10"/>
        <v>Non trascurabile</v>
      </c>
      <c r="K92" s="10" t="str">
        <f t="shared" si="10"/>
        <v>Non trascurabile</v>
      </c>
      <c r="L92" s="47"/>
      <c r="M92" s="46"/>
      <c r="N92" s="46"/>
    </row>
    <row r="93" spans="2:14" ht="17.25" x14ac:dyDescent="0.25">
      <c r="D93" t="s">
        <v>88</v>
      </c>
      <c r="E93" s="9" t="s">
        <v>92</v>
      </c>
      <c r="F93" s="5">
        <f>H40*$H$13*$H$16^3/12</f>
        <v>289760.99826745375</v>
      </c>
      <c r="H93" s="10" t="str">
        <f>IF(E71&gt;16.7,"Trascurabile","Non trascurabile")</f>
        <v>Trascurabile</v>
      </c>
      <c r="I93" s="10" t="str">
        <f t="shared" si="10"/>
        <v>Trascurabile</v>
      </c>
      <c r="J93" s="10" t="str">
        <f t="shared" si="10"/>
        <v>Trascurabile</v>
      </c>
      <c r="K93" s="10" t="str">
        <f t="shared" si="10"/>
        <v>Trascurabile</v>
      </c>
      <c r="L93" s="47"/>
      <c r="M93" s="46"/>
      <c r="N93" s="46"/>
    </row>
    <row r="94" spans="2:14" ht="17.25" x14ac:dyDescent="0.25">
      <c r="D94" s="11" t="s">
        <v>89</v>
      </c>
      <c r="E94" s="12" t="s">
        <v>92</v>
      </c>
      <c r="F94" s="51">
        <f>H42*$H$13*$H$16^3/12</f>
        <v>31365881.255755305</v>
      </c>
      <c r="G94" s="11"/>
      <c r="H94" s="50" t="str">
        <f>IF(E72&gt;16.7,"Trascurabile","Non trascurabile")</f>
        <v>Non trascurabile</v>
      </c>
      <c r="I94" s="50" t="str">
        <f t="shared" si="10"/>
        <v>Non trascurabile</v>
      </c>
      <c r="J94" s="50" t="str">
        <f t="shared" si="10"/>
        <v>Non trascurabile</v>
      </c>
      <c r="K94" s="50" t="str">
        <f t="shared" si="10"/>
        <v>Non trascurabile</v>
      </c>
      <c r="L94" s="47"/>
      <c r="M94" s="46"/>
      <c r="N94" s="46"/>
    </row>
    <row r="95" spans="2:14" x14ac:dyDescent="0.25">
      <c r="D95" s="6"/>
      <c r="E95" s="9"/>
      <c r="F95" s="5"/>
      <c r="G95" s="10"/>
      <c r="H95" s="5"/>
      <c r="I95" s="46"/>
      <c r="J95" s="47"/>
      <c r="K95" s="46"/>
      <c r="L95" s="47"/>
      <c r="M95" s="46"/>
      <c r="N95" s="46"/>
    </row>
    <row r="96" spans="2:14" x14ac:dyDescent="0.25">
      <c r="C96" t="s">
        <v>142</v>
      </c>
      <c r="D96" s="6"/>
      <c r="E96" s="9"/>
      <c r="F96" s="5"/>
      <c r="G96" s="10"/>
      <c r="H96" s="5"/>
      <c r="I96" s="46"/>
      <c r="J96" s="47"/>
      <c r="K96" s="46"/>
      <c r="L96" s="47"/>
      <c r="M96" s="46"/>
      <c r="N96" s="46"/>
    </row>
    <row r="97" spans="2:16" x14ac:dyDescent="0.25">
      <c r="D97" s="6"/>
      <c r="E97" s="9"/>
      <c r="F97" s="5"/>
      <c r="G97" s="10"/>
      <c r="H97" s="5"/>
      <c r="I97" s="46"/>
      <c r="J97" s="47"/>
      <c r="K97" s="46"/>
      <c r="L97" s="47"/>
      <c r="M97" s="46"/>
      <c r="N97" s="46"/>
    </row>
    <row r="98" spans="2:16" ht="18" x14ac:dyDescent="0.35">
      <c r="C98" s="60" t="s">
        <v>138</v>
      </c>
      <c r="D98" s="55"/>
      <c r="E98" s="56"/>
      <c r="F98" s="54"/>
      <c r="I98" s="59"/>
      <c r="J98" s="54"/>
      <c r="K98" s="60" t="s">
        <v>139</v>
      </c>
      <c r="L98" s="55"/>
      <c r="M98" s="56"/>
      <c r="N98" s="51"/>
      <c r="O98" s="50"/>
      <c r="P98" s="51"/>
    </row>
    <row r="99" spans="2:16" ht="17.25" x14ac:dyDescent="0.25">
      <c r="C99" s="9" t="s">
        <v>20</v>
      </c>
      <c r="D99" s="11" t="s">
        <v>59</v>
      </c>
      <c r="E99" s="12" t="s">
        <v>92</v>
      </c>
      <c r="F99" s="20">
        <f>F87</f>
        <v>367238.66666666657</v>
      </c>
      <c r="G99" s="13"/>
      <c r="H99" s="15"/>
      <c r="I99" s="45"/>
      <c r="J99" s="54"/>
      <c r="K99" s="9" t="s">
        <v>20</v>
      </c>
      <c r="L99" s="11" t="s">
        <v>59</v>
      </c>
      <c r="M99" s="12" t="s">
        <v>92</v>
      </c>
      <c r="N99" s="19">
        <f>H87</f>
        <v>1070666.6666666667</v>
      </c>
      <c r="O99" s="11"/>
      <c r="P99" s="51"/>
    </row>
    <row r="100" spans="2:16" x14ac:dyDescent="0.25">
      <c r="C100" s="17"/>
      <c r="D100" s="11"/>
      <c r="E100" s="14"/>
      <c r="F100" s="51"/>
      <c r="G100" s="57" t="s">
        <v>86</v>
      </c>
      <c r="H100" s="57" t="s">
        <v>87</v>
      </c>
      <c r="I100" s="45"/>
      <c r="J100" s="54"/>
      <c r="K100" s="17"/>
      <c r="L100" s="11"/>
      <c r="M100" s="12"/>
      <c r="N100" s="15"/>
      <c r="O100" s="57" t="s">
        <v>86</v>
      </c>
      <c r="P100" s="57" t="s">
        <v>87</v>
      </c>
    </row>
    <row r="101" spans="2:16" ht="17.25" x14ac:dyDescent="0.25">
      <c r="C101" s="17" t="s">
        <v>20</v>
      </c>
      <c r="D101" s="13" t="s">
        <v>60</v>
      </c>
      <c r="E101" s="14" t="s">
        <v>92</v>
      </c>
      <c r="F101" s="58"/>
      <c r="G101" s="15">
        <f>$F$88+F91</f>
        <v>326719169.33333325</v>
      </c>
      <c r="H101" s="15">
        <f>$F$88+F92</f>
        <v>2357523476</v>
      </c>
      <c r="I101" s="45"/>
      <c r="J101" s="45"/>
      <c r="K101" s="17" t="s">
        <v>20</v>
      </c>
      <c r="L101" s="13" t="s">
        <v>60</v>
      </c>
      <c r="M101" s="14" t="s">
        <v>92</v>
      </c>
      <c r="N101" s="58"/>
      <c r="O101" s="15">
        <f>$H$88+F91</f>
        <v>458626373.33333325</v>
      </c>
      <c r="P101" s="15">
        <f>$H$88+F92</f>
        <v>2489430680</v>
      </c>
    </row>
    <row r="102" spans="2:16" ht="17.25" x14ac:dyDescent="0.25">
      <c r="C102" s="9" t="s">
        <v>20</v>
      </c>
      <c r="D102" s="16" t="s">
        <v>95</v>
      </c>
      <c r="E102" s="17" t="s">
        <v>92</v>
      </c>
      <c r="F102" s="21"/>
      <c r="G102" s="18">
        <f>$F$88</f>
        <v>307783475.99999994</v>
      </c>
      <c r="H102" s="18">
        <f>$F$88+F94</f>
        <v>339149357.25575525</v>
      </c>
      <c r="I102" s="45"/>
      <c r="J102" s="45"/>
      <c r="K102" s="9" t="s">
        <v>20</v>
      </c>
      <c r="L102" s="16" t="s">
        <v>95</v>
      </c>
      <c r="M102" s="17" t="s">
        <v>92</v>
      </c>
      <c r="N102" s="21"/>
      <c r="O102" s="18">
        <f>$H$88</f>
        <v>439690679.99999994</v>
      </c>
      <c r="P102" s="18">
        <f>$H$88+F94</f>
        <v>471056561.25575525</v>
      </c>
    </row>
    <row r="103" spans="2:16" x14ac:dyDescent="0.25">
      <c r="C103" s="9"/>
      <c r="D103" s="45"/>
      <c r="E103" s="28"/>
      <c r="F103" s="45"/>
      <c r="G103" s="45"/>
      <c r="H103" s="54"/>
      <c r="I103" s="45"/>
      <c r="J103" s="54"/>
      <c r="K103" s="45"/>
      <c r="L103" s="54"/>
    </row>
    <row r="104" spans="2:16" ht="18" x14ac:dyDescent="0.35">
      <c r="C104" s="60" t="s">
        <v>140</v>
      </c>
      <c r="D104" s="55"/>
      <c r="E104" s="56"/>
      <c r="F104" s="51"/>
      <c r="G104" s="50"/>
      <c r="H104" s="51"/>
      <c r="I104" s="59"/>
      <c r="J104" s="54"/>
      <c r="K104" s="60" t="s">
        <v>141</v>
      </c>
      <c r="L104" s="55"/>
      <c r="M104" s="56"/>
      <c r="N104" s="51"/>
      <c r="O104" s="50"/>
      <c r="P104" s="51"/>
    </row>
    <row r="105" spans="2:16" ht="17.25" x14ac:dyDescent="0.25">
      <c r="C105" s="9" t="s">
        <v>20</v>
      </c>
      <c r="D105" s="11" t="s">
        <v>59</v>
      </c>
      <c r="E105" s="12" t="s">
        <v>92</v>
      </c>
      <c r="F105" s="19">
        <f>J87</f>
        <v>3613500</v>
      </c>
      <c r="G105" s="11"/>
      <c r="H105" s="51"/>
      <c r="I105" s="45"/>
      <c r="J105" s="54"/>
      <c r="K105" s="9" t="s">
        <v>20</v>
      </c>
      <c r="L105" s="11" t="s">
        <v>59</v>
      </c>
      <c r="M105" s="12" t="s">
        <v>92</v>
      </c>
      <c r="N105" s="62">
        <f>L87</f>
        <v>8565333.333333334</v>
      </c>
      <c r="O105" s="11"/>
      <c r="P105" s="51"/>
    </row>
    <row r="106" spans="2:16" x14ac:dyDescent="0.25">
      <c r="C106" s="17"/>
      <c r="D106" s="11"/>
      <c r="E106" s="14"/>
      <c r="F106" s="51"/>
      <c r="G106" s="57" t="s">
        <v>86</v>
      </c>
      <c r="H106" s="57" t="s">
        <v>87</v>
      </c>
      <c r="I106" s="45"/>
      <c r="J106" s="54"/>
      <c r="K106" s="17"/>
      <c r="L106" s="11"/>
      <c r="M106" s="12"/>
      <c r="N106" s="15"/>
      <c r="O106" s="57" t="s">
        <v>86</v>
      </c>
      <c r="P106" s="57" t="s">
        <v>87</v>
      </c>
    </row>
    <row r="107" spans="2:16" ht="17.25" x14ac:dyDescent="0.25">
      <c r="C107" s="17" t="s">
        <v>20</v>
      </c>
      <c r="D107" s="13" t="s">
        <v>60</v>
      </c>
      <c r="E107" s="14" t="s">
        <v>92</v>
      </c>
      <c r="F107" s="58"/>
      <c r="G107" s="15">
        <f>$J$88+F91</f>
        <v>678471713.33333325</v>
      </c>
      <c r="H107" s="15">
        <f>$J$88+F92</f>
        <v>2709276020</v>
      </c>
      <c r="I107" s="45"/>
      <c r="J107" s="45"/>
      <c r="K107" s="17" t="s">
        <v>20</v>
      </c>
      <c r="L107" s="13" t="s">
        <v>60</v>
      </c>
      <c r="M107" s="14" t="s">
        <v>92</v>
      </c>
      <c r="N107" s="49"/>
      <c r="O107" s="15">
        <f>$L$88+F91</f>
        <v>898317053.33333325</v>
      </c>
      <c r="P107" s="15">
        <f>$L$88+F92</f>
        <v>2929121360</v>
      </c>
    </row>
    <row r="108" spans="2:16" ht="17.25" x14ac:dyDescent="0.25">
      <c r="C108" s="9" t="s">
        <v>20</v>
      </c>
      <c r="D108" s="16" t="s">
        <v>95</v>
      </c>
      <c r="E108" s="17" t="s">
        <v>92</v>
      </c>
      <c r="F108" s="21"/>
      <c r="G108" s="18">
        <f>$J$88</f>
        <v>659536019.99999988</v>
      </c>
      <c r="H108" s="18">
        <f>$J$88+F94</f>
        <v>690901901.25575519</v>
      </c>
      <c r="I108" s="45"/>
      <c r="J108" s="45"/>
      <c r="K108" s="9" t="s">
        <v>20</v>
      </c>
      <c r="L108" s="16" t="s">
        <v>95</v>
      </c>
      <c r="M108" s="17" t="s">
        <v>92</v>
      </c>
      <c r="N108" s="21"/>
      <c r="O108" s="18">
        <f>$L$88</f>
        <v>879381359.99999988</v>
      </c>
      <c r="P108" s="18">
        <f>$L$88+F94</f>
        <v>910747241.25575519</v>
      </c>
    </row>
    <row r="109" spans="2:16" x14ac:dyDescent="0.25">
      <c r="E109" s="5"/>
      <c r="G109" s="5"/>
    </row>
    <row r="110" spans="2:16" x14ac:dyDescent="0.25">
      <c r="E110" s="5"/>
      <c r="G110" s="5"/>
    </row>
    <row r="111" spans="2:16" x14ac:dyDescent="0.25">
      <c r="B111" t="s">
        <v>34</v>
      </c>
    </row>
    <row r="112" spans="2:16" x14ac:dyDescent="0.25">
      <c r="F112" t="s">
        <v>143</v>
      </c>
      <c r="H112" t="s">
        <v>144</v>
      </c>
      <c r="J112" t="s">
        <v>88</v>
      </c>
      <c r="L112" t="s">
        <v>89</v>
      </c>
    </row>
    <row r="113" spans="2:12" x14ac:dyDescent="0.25">
      <c r="D113" t="s">
        <v>35</v>
      </c>
      <c r="E113" s="9" t="s">
        <v>97</v>
      </c>
      <c r="F113" s="5">
        <f>H34*$H$13*$H$18^2/$H$16</f>
        <v>787391.2799999998</v>
      </c>
      <c r="H113" s="5">
        <f>H36*$H$13*$H$18^2/$H$16</f>
        <v>88704719.999999985</v>
      </c>
      <c r="J113" s="5">
        <f>H41*$H$13*$H$18^2/$H$16</f>
        <v>130041.55361900986</v>
      </c>
      <c r="L113" s="5">
        <f>H43*$H$13*$H$18^2/$H$16</f>
        <v>14076663.020614473</v>
      </c>
    </row>
    <row r="114" spans="2:12" x14ac:dyDescent="0.25">
      <c r="D114" t="s">
        <v>36</v>
      </c>
      <c r="E114" s="9" t="s">
        <v>97</v>
      </c>
      <c r="F114" s="5">
        <f>H34*$H$13*$H$18</f>
        <v>740282.39999999991</v>
      </c>
      <c r="H114" s="5">
        <f>H36*$H$13*$H$18</f>
        <v>83397600</v>
      </c>
      <c r="J114" s="5">
        <f>H41*$H$13*$H$18</f>
        <v>122261.28972727424</v>
      </c>
      <c r="L114" s="5">
        <f>H43*$H$13*$H$18</f>
        <v>13234469.506560616</v>
      </c>
    </row>
    <row r="115" spans="2:12" x14ac:dyDescent="0.25">
      <c r="C115" s="9" t="s">
        <v>21</v>
      </c>
      <c r="E115" s="9" t="s">
        <v>97</v>
      </c>
    </row>
    <row r="116" spans="2:12" ht="18" x14ac:dyDescent="0.35">
      <c r="E116" s="28" t="s">
        <v>138</v>
      </c>
      <c r="F116" s="5">
        <f>IF($E$81&gt;100,$F$114,$F$113)</f>
        <v>787391.2799999998</v>
      </c>
      <c r="H116" s="5">
        <f>IF($E$81&gt;100,$H$114,$H$113)</f>
        <v>88704719.999999985</v>
      </c>
      <c r="J116" s="5">
        <f>IF($E$81&gt;100,$J$114,$J$113)</f>
        <v>130041.55361900986</v>
      </c>
      <c r="L116" s="5">
        <f>IF($E$81&gt;100,$L$114,$L$113)</f>
        <v>14076663.020614473</v>
      </c>
    </row>
    <row r="117" spans="2:12" ht="18" x14ac:dyDescent="0.35">
      <c r="E117" s="28" t="s">
        <v>139</v>
      </c>
      <c r="F117" s="5">
        <f>IF($F$81&gt;100,$F$114,$F$113)</f>
        <v>787391.2799999998</v>
      </c>
      <c r="H117" s="5">
        <f>IF($F$81&gt;100,$H$114,$H$113)</f>
        <v>88704719.999999985</v>
      </c>
      <c r="J117" s="5">
        <f>IF($F$81&gt;100,$J$114,$J$113)</f>
        <v>130041.55361900986</v>
      </c>
      <c r="L117" s="5">
        <f>IF($F$81&gt;100,$L$114,$L$113)</f>
        <v>14076663.020614473</v>
      </c>
    </row>
    <row r="118" spans="2:12" ht="18" x14ac:dyDescent="0.35">
      <c r="E118" s="28" t="s">
        <v>140</v>
      </c>
      <c r="F118" s="5">
        <f>IF($G$81&gt;100,$F$114,$F$113)</f>
        <v>787391.2799999998</v>
      </c>
      <c r="H118" s="5">
        <f>IF($G$81&gt;100,$H$114,$H$113)</f>
        <v>88704719.999999985</v>
      </c>
      <c r="J118" s="5">
        <f>IF($G$81&gt;100,$J$114,$J$113)</f>
        <v>130041.55361900986</v>
      </c>
      <c r="L118" s="5">
        <f>IF($G$81&gt;100,$L$114,$L$113)</f>
        <v>14076663.020614473</v>
      </c>
    </row>
    <row r="119" spans="2:12" ht="18" x14ac:dyDescent="0.35">
      <c r="E119" s="28" t="s">
        <v>141</v>
      </c>
      <c r="F119" s="5">
        <f>IF($H$81&gt;100,$F$114,$F$113)</f>
        <v>787391.2799999998</v>
      </c>
      <c r="H119" s="5">
        <f>IF($H$81&gt;100,$H$114,$H$113)</f>
        <v>88704719.999999985</v>
      </c>
      <c r="J119" s="5">
        <f>IF($H$81&gt;100,$J$114,$J$113)</f>
        <v>130041.55361900986</v>
      </c>
      <c r="L119" s="5">
        <f>IF($G$81&gt;100,$L$114,$L$113)</f>
        <v>14076663.020614473</v>
      </c>
    </row>
    <row r="122" spans="2:12" x14ac:dyDescent="0.25">
      <c r="B122" t="s">
        <v>53</v>
      </c>
    </row>
    <row r="123" spans="2:12" x14ac:dyDescent="0.25">
      <c r="C123" t="s">
        <v>54</v>
      </c>
    </row>
    <row r="124" spans="2:12" x14ac:dyDescent="0.25">
      <c r="C124" t="s">
        <v>62</v>
      </c>
    </row>
    <row r="125" spans="2:12" x14ac:dyDescent="0.25">
      <c r="C125" t="s">
        <v>63</v>
      </c>
    </row>
    <row r="126" spans="2:12" x14ac:dyDescent="0.25">
      <c r="B126" t="s">
        <v>55</v>
      </c>
      <c r="F126" t="s">
        <v>56</v>
      </c>
      <c r="G126">
        <v>100</v>
      </c>
      <c r="H126" t="s">
        <v>37</v>
      </c>
    </row>
    <row r="127" spans="2:12" ht="18" x14ac:dyDescent="0.35">
      <c r="B127" s="63" t="s">
        <v>138</v>
      </c>
      <c r="C127" t="s">
        <v>57</v>
      </c>
    </row>
    <row r="128" spans="2:12" x14ac:dyDescent="0.25">
      <c r="C128" s="9" t="s">
        <v>58</v>
      </c>
      <c r="D128" s="16" t="s">
        <v>59</v>
      </c>
      <c r="E128" s="17"/>
      <c r="F128" s="21"/>
      <c r="G128" s="22"/>
      <c r="H128" s="34" t="s">
        <v>146</v>
      </c>
      <c r="I128" s="22"/>
      <c r="J128" s="22"/>
      <c r="K128" s="22"/>
      <c r="L128" s="22"/>
    </row>
    <row r="129" spans="3:14" x14ac:dyDescent="0.25">
      <c r="C129" s="9"/>
      <c r="D129" t="s">
        <v>2</v>
      </c>
      <c r="E129" s="28" t="s">
        <v>96</v>
      </c>
      <c r="F129" s="27">
        <f t="shared" ref="F129:F134" si="11">$G$126*H7^3/48/$F$99</f>
        <v>30.927752705778992</v>
      </c>
      <c r="G129" s="22"/>
      <c r="H129" s="33">
        <f>IF(F129&gt;$H$7,"Senza senso",F129/$H$7)</f>
        <v>0.17572586764647155</v>
      </c>
      <c r="I129" s="22"/>
      <c r="J129" s="22"/>
      <c r="K129" s="22"/>
      <c r="L129" s="22"/>
    </row>
    <row r="130" spans="3:14" x14ac:dyDescent="0.25">
      <c r="C130" s="9"/>
      <c r="D130" t="s">
        <v>100</v>
      </c>
      <c r="E130" s="28" t="s">
        <v>96</v>
      </c>
      <c r="F130" s="27">
        <f t="shared" si="11"/>
        <v>247.42202164623194</v>
      </c>
      <c r="G130" s="22"/>
      <c r="H130" s="33">
        <f>IF(F130&gt;$H$8,"Senza senso",F130/$H$8)</f>
        <v>0.7029034705858862</v>
      </c>
      <c r="I130" s="22"/>
      <c r="J130" s="22"/>
      <c r="K130" s="22"/>
      <c r="L130" s="22"/>
    </row>
    <row r="131" spans="3:14" x14ac:dyDescent="0.25">
      <c r="C131" s="9"/>
      <c r="D131" t="s">
        <v>101</v>
      </c>
      <c r="E131" s="28" t="s">
        <v>96</v>
      </c>
      <c r="F131" s="27">
        <f t="shared" si="11"/>
        <v>835.04932305603279</v>
      </c>
      <c r="G131" s="22"/>
      <c r="H131" s="33" t="str">
        <f>IF(F131&gt;$H$9,"Senza senso",F131/$H$9)</f>
        <v>Senza senso</v>
      </c>
      <c r="I131" s="22"/>
      <c r="J131" s="22"/>
      <c r="K131" s="22"/>
      <c r="L131" s="22"/>
    </row>
    <row r="132" spans="3:14" x14ac:dyDescent="0.25">
      <c r="C132" s="9"/>
      <c r="D132" t="s">
        <v>102</v>
      </c>
      <c r="E132" s="28" t="s">
        <v>96</v>
      </c>
      <c r="F132" s="32">
        <f t="shared" si="11"/>
        <v>1979.3761731698555</v>
      </c>
      <c r="G132" s="22"/>
      <c r="H132" s="33" t="str">
        <f>IF(F132&gt;$H$10,"Senza senso",F132/$H$10)</f>
        <v>Senza senso</v>
      </c>
      <c r="I132" s="22"/>
      <c r="J132" s="22"/>
      <c r="K132" s="22"/>
      <c r="L132" s="22"/>
    </row>
    <row r="133" spans="3:14" x14ac:dyDescent="0.25">
      <c r="C133" s="9"/>
      <c r="D133" t="s">
        <v>107</v>
      </c>
      <c r="E133" s="28" t="s">
        <v>96</v>
      </c>
      <c r="F133" s="32">
        <f t="shared" si="11"/>
        <v>6680.3945844482623</v>
      </c>
      <c r="G133" s="22"/>
      <c r="H133" s="33" t="str">
        <f>IF(F133&gt;$H$11,"Senza senso",F133/$H$11)</f>
        <v>Senza senso</v>
      </c>
      <c r="I133" s="22"/>
      <c r="J133" t="s">
        <v>104</v>
      </c>
      <c r="K133" s="22"/>
      <c r="L133" s="22"/>
    </row>
    <row r="134" spans="3:14" x14ac:dyDescent="0.25">
      <c r="C134" s="9"/>
      <c r="D134" t="s">
        <v>103</v>
      </c>
      <c r="E134" s="28" t="s">
        <v>96</v>
      </c>
      <c r="F134" s="32">
        <f t="shared" si="11"/>
        <v>15835.009385358844</v>
      </c>
      <c r="G134" s="22"/>
      <c r="H134" s="33" t="str">
        <f>IF(F134&gt;$H$12,"Senza senso",F134/$H$12)</f>
        <v>Senza senso</v>
      </c>
      <c r="I134" s="22"/>
      <c r="J134" s="22" t="s">
        <v>207</v>
      </c>
    </row>
    <row r="135" spans="3:14" x14ac:dyDescent="0.25">
      <c r="C135" s="9"/>
      <c r="E135" s="28"/>
      <c r="F135" s="31"/>
      <c r="G135" s="22"/>
      <c r="H135" s="22"/>
      <c r="I135" s="22"/>
      <c r="J135" t="s">
        <v>111</v>
      </c>
    </row>
    <row r="136" spans="3:14" x14ac:dyDescent="0.25">
      <c r="C136" s="9"/>
      <c r="E136" s="9"/>
      <c r="F136" s="24" t="s">
        <v>86</v>
      </c>
      <c r="G136" s="25"/>
      <c r="H136" s="25" t="s">
        <v>87</v>
      </c>
      <c r="I136" s="29"/>
      <c r="J136" s="24" t="s">
        <v>88</v>
      </c>
      <c r="K136" s="25"/>
      <c r="L136" s="16"/>
      <c r="M136" s="25" t="s">
        <v>89</v>
      </c>
      <c r="N136" s="16"/>
    </row>
    <row r="137" spans="3:14" x14ac:dyDescent="0.25">
      <c r="C137" s="26" t="s">
        <v>98</v>
      </c>
      <c r="E137" s="9"/>
      <c r="F137" s="22"/>
      <c r="G137" s="22"/>
      <c r="H137" s="22"/>
      <c r="I137" s="29"/>
    </row>
    <row r="138" spans="3:14" x14ac:dyDescent="0.25">
      <c r="C138" s="9" t="s">
        <v>58</v>
      </c>
      <c r="D138" s="16" t="s">
        <v>60</v>
      </c>
      <c r="E138" s="30"/>
      <c r="F138" s="16"/>
      <c r="G138" s="25"/>
      <c r="H138" s="16"/>
      <c r="I138" s="29"/>
    </row>
    <row r="139" spans="3:14" x14ac:dyDescent="0.25">
      <c r="C139" s="9"/>
      <c r="D139" t="s">
        <v>2</v>
      </c>
      <c r="E139" s="28" t="s">
        <v>96</v>
      </c>
      <c r="F139" s="27">
        <f t="shared" ref="F139:F144" si="12">$G$126*H7^3/48/$G$101+$G$126*H7/4/$F$116</f>
        <v>4.0351465394988364E-2</v>
      </c>
      <c r="G139" s="29"/>
      <c r="H139" s="29">
        <f t="shared" ref="H139:H144" si="13">$G$126*H7^3/48/$H$101+$G$126*H7/4/$H$116</f>
        <v>4.8673137226023129E-3</v>
      </c>
      <c r="I139" s="29"/>
    </row>
    <row r="140" spans="3:14" x14ac:dyDescent="0.25">
      <c r="C140" s="9"/>
      <c r="D140" t="s">
        <v>100</v>
      </c>
      <c r="E140" s="28" t="s">
        <v>96</v>
      </c>
      <c r="F140" s="27">
        <f t="shared" si="12"/>
        <v>0.28928328479569232</v>
      </c>
      <c r="G140" s="29"/>
      <c r="H140" s="29">
        <f t="shared" si="13"/>
        <v>3.8640893148918873E-2</v>
      </c>
      <c r="I140" s="29"/>
    </row>
    <row r="141" spans="3:14" x14ac:dyDescent="0.25">
      <c r="C141" s="9"/>
      <c r="D141" t="s">
        <v>101</v>
      </c>
      <c r="E141" s="28" t="s">
        <v>96</v>
      </c>
      <c r="F141" s="27">
        <f t="shared" si="12"/>
        <v>0.95537581220782752</v>
      </c>
      <c r="G141" s="29"/>
      <c r="H141" s="29">
        <f t="shared" si="13"/>
        <v>0.13022700398266393</v>
      </c>
      <c r="I141" s="29"/>
    </row>
    <row r="142" spans="3:14" x14ac:dyDescent="0.25">
      <c r="C142" s="9"/>
      <c r="D142" t="s">
        <v>102</v>
      </c>
      <c r="E142" s="28" t="s">
        <v>96</v>
      </c>
      <c r="F142" s="27">
        <f t="shared" si="12"/>
        <v>2.2472094016371096</v>
      </c>
      <c r="G142" s="29"/>
      <c r="H142" s="29">
        <f t="shared" si="13"/>
        <v>0.30853191192755175</v>
      </c>
      <c r="I142" s="29"/>
    </row>
    <row r="143" spans="3:14" x14ac:dyDescent="0.25">
      <c r="C143" s="9"/>
      <c r="D143" t="s">
        <v>107</v>
      </c>
      <c r="E143" s="28" t="s">
        <v>96</v>
      </c>
      <c r="F143" s="27">
        <f t="shared" si="12"/>
        <v>7.542421182569977</v>
      </c>
      <c r="G143" s="29"/>
      <c r="H143" s="29">
        <f t="shared" si="13"/>
        <v>1.0409231819656124</v>
      </c>
      <c r="I143" s="29"/>
    </row>
    <row r="144" spans="3:14" x14ac:dyDescent="0.25">
      <c r="C144" s="9"/>
      <c r="D144" t="s">
        <v>103</v>
      </c>
      <c r="E144" s="28" t="s">
        <v>96</v>
      </c>
      <c r="F144" s="27">
        <f t="shared" si="12"/>
        <v>17.843561459640018</v>
      </c>
      <c r="G144" s="29"/>
      <c r="H144" s="29">
        <f t="shared" si="13"/>
        <v>2.4670648288928154</v>
      </c>
      <c r="I144" s="29"/>
    </row>
    <row r="145" spans="3:14" x14ac:dyDescent="0.25">
      <c r="C145" s="9" t="s">
        <v>58</v>
      </c>
      <c r="D145" s="16" t="s">
        <v>95</v>
      </c>
      <c r="E145" s="17"/>
      <c r="F145" s="24"/>
      <c r="G145" s="25"/>
      <c r="H145" s="25"/>
      <c r="I145" s="29"/>
      <c r="J145" s="21" t="s">
        <v>105</v>
      </c>
      <c r="K145" s="16" t="s">
        <v>106</v>
      </c>
      <c r="L145" s="16"/>
      <c r="M145" s="16" t="s">
        <v>105</v>
      </c>
      <c r="N145" s="16" t="s">
        <v>106</v>
      </c>
    </row>
    <row r="146" spans="3:14" x14ac:dyDescent="0.25">
      <c r="C146" s="9"/>
      <c r="D146" t="s">
        <v>2</v>
      </c>
      <c r="E146" s="28" t="s">
        <v>96</v>
      </c>
      <c r="F146" s="27">
        <f t="shared" ref="F146:F151" si="14">$G$126*H7^3/48/$G$102+$G$126*H7/4/$J$116</f>
        <v>7.0737471284925579E-2</v>
      </c>
      <c r="G146" s="29"/>
      <c r="H146" s="29">
        <f t="shared" ref="H146:H151" si="15">$G$126*H7^3/48/$H$102+$G$126*H7/4/$L$116</f>
        <v>3.3801850777248524E-2</v>
      </c>
      <c r="I146" s="29"/>
      <c r="J146" s="64">
        <v>0.19</v>
      </c>
      <c r="K146" s="65">
        <v>0.224</v>
      </c>
    </row>
    <row r="147" spans="3:14" x14ac:dyDescent="0.25">
      <c r="C147" s="9"/>
      <c r="D147" t="s">
        <v>100</v>
      </c>
      <c r="E147" s="28" t="s">
        <v>96</v>
      </c>
      <c r="F147" s="27">
        <f t="shared" si="14"/>
        <v>0.36288773862261914</v>
      </c>
      <c r="G147" s="29"/>
      <c r="H147" s="29">
        <f t="shared" si="15"/>
        <v>0.2685393617350636</v>
      </c>
      <c r="I147" s="29"/>
      <c r="J147" s="64">
        <v>0.64500000000000002</v>
      </c>
      <c r="K147" s="65">
        <v>0.67600000000000005</v>
      </c>
    </row>
    <row r="148" spans="3:14" x14ac:dyDescent="0.25">
      <c r="C148" s="9"/>
      <c r="D148" t="s">
        <v>101</v>
      </c>
      <c r="E148" s="28" t="s">
        <v>96</v>
      </c>
      <c r="F148" s="27">
        <f t="shared" si="14"/>
        <v>1.0978635980658487</v>
      </c>
      <c r="G148" s="29"/>
      <c r="H148" s="29">
        <f t="shared" si="15"/>
        <v>0.90514819305401173</v>
      </c>
      <c r="I148" s="29"/>
      <c r="J148" s="64">
        <v>1.599</v>
      </c>
      <c r="K148" s="65">
        <v>1.6279999999999999</v>
      </c>
    </row>
    <row r="149" spans="3:14" x14ac:dyDescent="0.25">
      <c r="C149" s="9"/>
      <c r="D149" t="s">
        <v>102</v>
      </c>
      <c r="E149" s="28" t="s">
        <v>96</v>
      </c>
      <c r="F149" s="27">
        <f t="shared" si="14"/>
        <v>2.4970778456673823</v>
      </c>
      <c r="G149" s="29"/>
      <c r="H149" s="29">
        <f t="shared" si="15"/>
        <v>2.1445640049146597</v>
      </c>
      <c r="I149" s="29"/>
      <c r="J149" s="64">
        <v>3.298</v>
      </c>
      <c r="K149" s="65">
        <v>3.3239999999999998</v>
      </c>
    </row>
    <row r="150" spans="3:14" x14ac:dyDescent="0.25">
      <c r="C150" s="9"/>
      <c r="D150" t="s">
        <v>107</v>
      </c>
      <c r="E150" s="28" t="s">
        <v>96</v>
      </c>
      <c r="F150" s="27">
        <f t="shared" si="14"/>
        <v>8.1738726895564326</v>
      </c>
      <c r="G150" s="29"/>
      <c r="H150" s="29">
        <f t="shared" si="15"/>
        <v>7.23555921098332</v>
      </c>
      <c r="I150" s="29"/>
      <c r="J150" s="64">
        <v>9.9540000000000006</v>
      </c>
      <c r="K150" s="65">
        <v>9.9770000000000003</v>
      </c>
    </row>
    <row r="151" spans="3:14" x14ac:dyDescent="0.25">
      <c r="C151" s="9"/>
      <c r="D151" t="s">
        <v>103</v>
      </c>
      <c r="E151" s="28" t="s">
        <v>96</v>
      </c>
      <c r="F151" s="27">
        <f t="shared" si="14"/>
        <v>19.164574638711915</v>
      </c>
      <c r="G151" s="29"/>
      <c r="H151" s="29">
        <f t="shared" si="15"/>
        <v>17.149010261385577</v>
      </c>
      <c r="I151" s="29"/>
      <c r="J151" s="64">
        <v>22.183</v>
      </c>
      <c r="K151" s="65">
        <v>22.202000000000002</v>
      </c>
    </row>
    <row r="152" spans="3:14" x14ac:dyDescent="0.25">
      <c r="C152" s="26" t="s">
        <v>99</v>
      </c>
      <c r="E152" s="9"/>
      <c r="F152" s="22"/>
      <c r="G152" s="22"/>
      <c r="H152" s="22"/>
      <c r="I152" s="29"/>
      <c r="J152" s="29"/>
      <c r="K152" s="29"/>
      <c r="L152" s="29"/>
    </row>
    <row r="153" spans="3:14" x14ac:dyDescent="0.25">
      <c r="C153" s="9" t="s">
        <v>58</v>
      </c>
      <c r="D153" s="16" t="s">
        <v>60</v>
      </c>
      <c r="E153" s="17"/>
      <c r="F153" s="21"/>
      <c r="G153" s="16"/>
      <c r="H153" s="16"/>
      <c r="I153" s="29"/>
      <c r="J153" s="29"/>
      <c r="K153" s="29"/>
      <c r="L153" s="29"/>
    </row>
    <row r="154" spans="3:14" x14ac:dyDescent="0.25">
      <c r="C154" s="9"/>
      <c r="D154" t="s">
        <v>2</v>
      </c>
      <c r="E154" s="28" t="s">
        <v>96</v>
      </c>
      <c r="F154" s="27">
        <f t="shared" ref="F154:F159" si="16">$G$126*H7^3/48/$G$101</f>
        <v>3.4763392334285936E-2</v>
      </c>
      <c r="G154" s="29"/>
      <c r="H154" s="29">
        <f t="shared" ref="H154:H159" si="17">$G$126*H7^3/48/$H$101</f>
        <v>4.8177109506190412E-3</v>
      </c>
      <c r="I154" s="29"/>
      <c r="J154" s="29"/>
      <c r="K154" s="29"/>
      <c r="L154" s="29"/>
    </row>
    <row r="155" spans="3:14" x14ac:dyDescent="0.25">
      <c r="C155" s="9"/>
      <c r="D155" t="s">
        <v>100</v>
      </c>
      <c r="E155" s="28" t="s">
        <v>96</v>
      </c>
      <c r="F155" s="27">
        <f t="shared" si="16"/>
        <v>0.27810713867428749</v>
      </c>
      <c r="G155" s="29"/>
      <c r="H155" s="29">
        <f t="shared" si="17"/>
        <v>3.8541687604952329E-2</v>
      </c>
      <c r="I155" s="29"/>
      <c r="J155" s="29"/>
      <c r="K155" s="29"/>
      <c r="L155" s="29"/>
    </row>
    <row r="156" spans="3:14" x14ac:dyDescent="0.25">
      <c r="C156" s="9"/>
      <c r="D156" t="s">
        <v>101</v>
      </c>
      <c r="E156" s="28" t="s">
        <v>96</v>
      </c>
      <c r="F156" s="27">
        <f t="shared" si="16"/>
        <v>0.93861159302572028</v>
      </c>
      <c r="G156" s="29"/>
      <c r="H156" s="29">
        <f t="shared" si="17"/>
        <v>0.13007819566671411</v>
      </c>
      <c r="I156" s="29"/>
      <c r="J156" s="29"/>
      <c r="K156" s="29"/>
      <c r="L156" s="29"/>
    </row>
    <row r="157" spans="3:14" x14ac:dyDescent="0.25">
      <c r="C157" s="9"/>
      <c r="D157" t="s">
        <v>102</v>
      </c>
      <c r="E157" s="28" t="s">
        <v>96</v>
      </c>
      <c r="F157" s="27">
        <f t="shared" si="16"/>
        <v>2.2248571093942999</v>
      </c>
      <c r="G157" s="29"/>
      <c r="H157" s="29">
        <f t="shared" si="17"/>
        <v>0.30833350083961863</v>
      </c>
      <c r="I157" s="29"/>
      <c r="J157" s="29"/>
      <c r="K157" s="29"/>
      <c r="L157" s="29"/>
    </row>
    <row r="158" spans="3:14" x14ac:dyDescent="0.25">
      <c r="C158" s="9"/>
      <c r="D158" t="s">
        <v>107</v>
      </c>
      <c r="E158" s="28" t="s">
        <v>96</v>
      </c>
      <c r="F158" s="27">
        <f t="shared" si="16"/>
        <v>7.5088927442057622</v>
      </c>
      <c r="G158" s="29"/>
      <c r="H158" s="29">
        <f t="shared" si="17"/>
        <v>1.0406255653337129</v>
      </c>
      <c r="I158" s="29"/>
      <c r="J158" s="29"/>
      <c r="K158" s="29"/>
      <c r="L158" s="29"/>
    </row>
    <row r="159" spans="3:14" x14ac:dyDescent="0.25">
      <c r="C159" s="9"/>
      <c r="D159" t="s">
        <v>103</v>
      </c>
      <c r="E159" s="28" t="s">
        <v>96</v>
      </c>
      <c r="F159" s="27">
        <f t="shared" si="16"/>
        <v>17.798856875154399</v>
      </c>
      <c r="G159" s="29"/>
      <c r="H159" s="29">
        <f t="shared" si="17"/>
        <v>2.4666680067169491</v>
      </c>
      <c r="I159" s="29"/>
      <c r="J159" s="29"/>
      <c r="K159" s="29"/>
      <c r="L159" s="29"/>
    </row>
    <row r="160" spans="3:14" x14ac:dyDescent="0.25">
      <c r="C160" s="9" t="s">
        <v>58</v>
      </c>
      <c r="D160" s="16" t="s">
        <v>95</v>
      </c>
      <c r="E160" s="17"/>
      <c r="F160" s="24"/>
      <c r="G160" s="25"/>
      <c r="H160" s="25"/>
      <c r="I160" s="29"/>
      <c r="J160" s="45"/>
      <c r="K160" s="45"/>
      <c r="L160" s="45"/>
    </row>
    <row r="161" spans="2:12" x14ac:dyDescent="0.25">
      <c r="D161" t="s">
        <v>2</v>
      </c>
      <c r="E161" s="28" t="s">
        <v>96</v>
      </c>
      <c r="F161" s="27">
        <f t="shared" ref="F161:F166" si="18">$G$126*H7^3/48/$G$102</f>
        <v>3.690213267546133E-2</v>
      </c>
      <c r="G161" s="29"/>
      <c r="H161" s="29">
        <f t="shared" ref="H161:H166" si="19">$G$126*H7^3/48/$H$102</f>
        <v>3.3489276696761092E-2</v>
      </c>
      <c r="I161" s="45"/>
      <c r="J161" s="45"/>
      <c r="K161" s="45"/>
      <c r="L161" s="45"/>
    </row>
    <row r="162" spans="2:12" x14ac:dyDescent="0.25">
      <c r="D162" t="s">
        <v>100</v>
      </c>
      <c r="E162" s="28" t="s">
        <v>96</v>
      </c>
      <c r="F162" s="27">
        <f t="shared" si="18"/>
        <v>0.29521706140369064</v>
      </c>
      <c r="G162" s="29"/>
      <c r="H162" s="29">
        <f t="shared" si="19"/>
        <v>0.26791421357408873</v>
      </c>
      <c r="I162" s="45"/>
      <c r="J162" s="45"/>
      <c r="K162" s="45"/>
      <c r="L162" s="45"/>
    </row>
    <row r="163" spans="2:12" x14ac:dyDescent="0.25">
      <c r="D163" t="s">
        <v>101</v>
      </c>
      <c r="E163" s="28" t="s">
        <v>96</v>
      </c>
      <c r="F163" s="27">
        <f t="shared" si="18"/>
        <v>0.99635758223745596</v>
      </c>
      <c r="G163" s="29"/>
      <c r="H163" s="29">
        <f t="shared" si="19"/>
        <v>0.90421047081254946</v>
      </c>
      <c r="I163" s="45"/>
      <c r="J163" s="45"/>
      <c r="K163" s="45"/>
      <c r="L163" s="45"/>
    </row>
    <row r="164" spans="2:12" x14ac:dyDescent="0.25">
      <c r="D164" t="s">
        <v>102</v>
      </c>
      <c r="E164" s="28" t="s">
        <v>96</v>
      </c>
      <c r="F164" s="27">
        <f t="shared" si="18"/>
        <v>2.3617364912295251</v>
      </c>
      <c r="G164" s="29"/>
      <c r="H164" s="29">
        <f t="shared" si="19"/>
        <v>2.1433137085927099</v>
      </c>
      <c r="I164" s="45"/>
      <c r="J164" s="45"/>
      <c r="K164" s="45"/>
      <c r="L164" s="45"/>
    </row>
    <row r="165" spans="2:12" x14ac:dyDescent="0.25">
      <c r="D165" t="s">
        <v>107</v>
      </c>
      <c r="E165" s="28" t="s">
        <v>96</v>
      </c>
      <c r="F165" s="27">
        <f t="shared" si="18"/>
        <v>7.9708606578996477</v>
      </c>
      <c r="G165" s="29"/>
      <c r="H165" s="29">
        <f t="shared" si="19"/>
        <v>7.2336837665003957</v>
      </c>
      <c r="I165" s="45"/>
      <c r="J165" s="45"/>
      <c r="K165" s="45"/>
      <c r="L165" s="45"/>
    </row>
    <row r="166" spans="2:12" x14ac:dyDescent="0.25">
      <c r="D166" t="s">
        <v>103</v>
      </c>
      <c r="E166" s="28" t="s">
        <v>96</v>
      </c>
      <c r="F166" s="27">
        <f t="shared" si="18"/>
        <v>18.893891929836201</v>
      </c>
      <c r="G166" s="29"/>
      <c r="H166" s="29">
        <f t="shared" si="19"/>
        <v>17.146509668741679</v>
      </c>
      <c r="I166" s="45"/>
      <c r="J166" s="45"/>
      <c r="K166" s="45"/>
      <c r="L166" s="45"/>
    </row>
    <row r="167" spans="2:12" x14ac:dyDescent="0.25">
      <c r="J167" s="29"/>
      <c r="K167" s="29"/>
      <c r="L167" s="29"/>
    </row>
    <row r="168" spans="2:12" ht="18" x14ac:dyDescent="0.35">
      <c r="B168" s="63" t="s">
        <v>139</v>
      </c>
      <c r="C168" t="s">
        <v>57</v>
      </c>
    </row>
    <row r="169" spans="2:12" x14ac:dyDescent="0.25">
      <c r="C169" s="9" t="s">
        <v>58</v>
      </c>
      <c r="D169" s="16" t="s">
        <v>59</v>
      </c>
      <c r="E169" s="17"/>
      <c r="F169" s="21"/>
      <c r="G169" s="22"/>
      <c r="H169" s="34" t="s">
        <v>146</v>
      </c>
      <c r="I169" s="22"/>
      <c r="J169" s="22"/>
      <c r="K169" s="22"/>
      <c r="L169" s="22"/>
    </row>
    <row r="170" spans="2:12" x14ac:dyDescent="0.25">
      <c r="C170" s="9"/>
      <c r="D170" t="s">
        <v>2</v>
      </c>
      <c r="E170" s="28" t="s">
        <v>96</v>
      </c>
      <c r="F170" s="27">
        <f>$G$126*H7^3/48/$N$99</f>
        <v>10.608219178082191</v>
      </c>
      <c r="G170" s="22"/>
      <c r="H170" s="33">
        <f>IF(F170&gt;$H$7,"Senza senso",F170/$H$7)</f>
        <v>6.0273972602739721E-2</v>
      </c>
      <c r="I170" s="22"/>
      <c r="J170" s="22"/>
      <c r="K170" s="22"/>
      <c r="L170" s="22"/>
    </row>
    <row r="171" spans="2:12" x14ac:dyDescent="0.25">
      <c r="C171" s="9"/>
      <c r="D171" t="s">
        <v>100</v>
      </c>
      <c r="E171" s="28" t="s">
        <v>96</v>
      </c>
      <c r="F171" s="27">
        <f>$G$126*H8^3/48/$N$99</f>
        <v>84.865753424657527</v>
      </c>
      <c r="G171" s="22"/>
      <c r="H171" s="33">
        <f>IF(F171&gt;$H$8,"Senza senso",F171/$H$8)</f>
        <v>0.24109589041095889</v>
      </c>
      <c r="I171" s="22"/>
      <c r="J171" s="22"/>
      <c r="K171" s="22"/>
      <c r="L171" s="22"/>
    </row>
    <row r="172" spans="2:12" x14ac:dyDescent="0.25">
      <c r="C172" s="9"/>
      <c r="D172" t="s">
        <v>101</v>
      </c>
      <c r="E172" s="28" t="s">
        <v>96</v>
      </c>
      <c r="F172" s="27">
        <f>$G$126*H$9^3/48/$N$99</f>
        <v>286.42191780821918</v>
      </c>
      <c r="G172" s="22"/>
      <c r="H172" s="33">
        <f>IF(F172&gt;$H$9,"Senza senso",F172/$H$9)</f>
        <v>0.54246575342465753</v>
      </c>
      <c r="I172" s="22"/>
      <c r="J172" s="22"/>
      <c r="K172" s="22"/>
      <c r="L172" s="22"/>
    </row>
    <row r="173" spans="2:12" x14ac:dyDescent="0.25">
      <c r="C173" s="9"/>
      <c r="D173" t="s">
        <v>102</v>
      </c>
      <c r="E173" s="28" t="s">
        <v>96</v>
      </c>
      <c r="F173" s="27">
        <f>$G$126*H$10^3/48/$N$99</f>
        <v>678.92602739726021</v>
      </c>
      <c r="G173" s="22"/>
      <c r="H173" s="33">
        <f>IF(F173&gt;$H$10,"Senza senso",F173/$H$10)</f>
        <v>0.96438356164383554</v>
      </c>
      <c r="I173" s="22"/>
      <c r="J173" s="22"/>
      <c r="K173" s="22"/>
      <c r="L173" s="22"/>
    </row>
    <row r="174" spans="2:12" x14ac:dyDescent="0.25">
      <c r="C174" s="9"/>
      <c r="D174" t="s">
        <v>107</v>
      </c>
      <c r="E174" s="28" t="s">
        <v>96</v>
      </c>
      <c r="F174" s="27">
        <f>$G$126*H$11^3/48/$N$99</f>
        <v>2291.3753424657534</v>
      </c>
      <c r="G174" s="22"/>
      <c r="H174" s="33" t="str">
        <f>IF(F174&gt;$H$11,"Senza senso",F174/$H$11)</f>
        <v>Senza senso</v>
      </c>
      <c r="I174" s="22"/>
      <c r="J174" t="s">
        <v>104</v>
      </c>
      <c r="K174" s="22"/>
      <c r="L174" s="22"/>
    </row>
    <row r="175" spans="2:12" x14ac:dyDescent="0.25">
      <c r="C175" s="9"/>
      <c r="D175" t="s">
        <v>103</v>
      </c>
      <c r="E175" s="28" t="s">
        <v>96</v>
      </c>
      <c r="F175" s="27">
        <f>$G$126*H$12^3/48/$N$99</f>
        <v>5431.4082191780817</v>
      </c>
      <c r="G175" s="22"/>
      <c r="H175" s="33" t="str">
        <f>IF(F175&gt;$H$12,"Senza senso",F175/$H$12)</f>
        <v>Senza senso</v>
      </c>
      <c r="I175" s="22"/>
      <c r="J175" s="22" t="s">
        <v>207</v>
      </c>
    </row>
    <row r="176" spans="2:12" x14ac:dyDescent="0.25">
      <c r="C176" s="9"/>
      <c r="E176" s="28"/>
      <c r="F176" s="31"/>
      <c r="G176" s="22"/>
      <c r="H176" s="22"/>
      <c r="I176" s="22"/>
      <c r="J176" t="s">
        <v>111</v>
      </c>
    </row>
    <row r="177" spans="3:14" x14ac:dyDescent="0.25">
      <c r="C177" s="9"/>
      <c r="E177" s="9"/>
      <c r="F177" s="24" t="s">
        <v>86</v>
      </c>
      <c r="G177" s="25"/>
      <c r="H177" s="25" t="s">
        <v>87</v>
      </c>
      <c r="I177" s="29"/>
      <c r="J177" s="24" t="s">
        <v>88</v>
      </c>
      <c r="K177" s="25"/>
      <c r="L177" s="16"/>
      <c r="M177" s="25" t="s">
        <v>89</v>
      </c>
      <c r="N177" s="16"/>
    </row>
    <row r="178" spans="3:14" x14ac:dyDescent="0.25">
      <c r="C178" s="26" t="s">
        <v>98</v>
      </c>
      <c r="E178" s="9"/>
      <c r="F178" s="22"/>
      <c r="G178" s="22"/>
      <c r="H178" s="22"/>
      <c r="I178" s="29"/>
    </row>
    <row r="179" spans="3:14" x14ac:dyDescent="0.25">
      <c r="C179" s="9" t="s">
        <v>58</v>
      </c>
      <c r="D179" s="16" t="s">
        <v>60</v>
      </c>
      <c r="E179" s="30"/>
      <c r="F179" s="16"/>
      <c r="G179" s="25"/>
      <c r="H179" s="16"/>
      <c r="I179" s="29"/>
    </row>
    <row r="180" spans="3:14" x14ac:dyDescent="0.25">
      <c r="C180" s="9"/>
      <c r="D180" t="s">
        <v>2</v>
      </c>
      <c r="E180" s="28" t="s">
        <v>96</v>
      </c>
      <c r="F180" s="27">
        <f>$G$126*H$7^3/48/$O$101+$G$126*H$7/4/$F$117</f>
        <v>3.0353039331867296E-2</v>
      </c>
      <c r="G180" s="29"/>
      <c r="H180" s="29">
        <f>$G$126*H7^3/48/$P$101+$G$126*H7/4/$H$117</f>
        <v>4.6120381745495586E-3</v>
      </c>
      <c r="I180" s="29"/>
    </row>
    <row r="181" spans="3:14" x14ac:dyDescent="0.25">
      <c r="C181" s="9"/>
      <c r="D181" t="s">
        <v>100</v>
      </c>
      <c r="E181" s="28" t="s">
        <v>96</v>
      </c>
      <c r="F181" s="27">
        <f>$G$126*H$8^3/48/$O$101+$G$126*H$8/4/$F$117</f>
        <v>0.20929587629072383</v>
      </c>
      <c r="G181" s="29"/>
      <c r="H181" s="29">
        <f t="shared" ref="H181:H185" si="20">$G$126*H8^3/48/$P$101+$G$126*H8/4/$H$117</f>
        <v>3.6598688764496838E-2</v>
      </c>
      <c r="I181" s="29"/>
    </row>
    <row r="182" spans="3:14" x14ac:dyDescent="0.25">
      <c r="C182" s="9"/>
      <c r="D182" t="s">
        <v>101</v>
      </c>
      <c r="E182" s="28" t="s">
        <v>96</v>
      </c>
      <c r="F182" s="27">
        <f>$G$126*H$9^3/48/$O$101+$G$126*H$9/4/$F$117</f>
        <v>0.68541830850355878</v>
      </c>
      <c r="G182" s="29"/>
      <c r="H182" s="29">
        <f t="shared" si="20"/>
        <v>0.12333456418523958</v>
      </c>
      <c r="I182" s="29"/>
    </row>
    <row r="183" spans="3:14" x14ac:dyDescent="0.25">
      <c r="C183" s="9"/>
      <c r="D183" t="s">
        <v>102</v>
      </c>
      <c r="E183" s="28" t="s">
        <v>96</v>
      </c>
      <c r="F183" s="27">
        <f>$G$126*H$10^3/48/$O$101+$G$126*H$10/4/$F$117</f>
        <v>1.6073101335973614</v>
      </c>
      <c r="G183" s="29"/>
      <c r="H183" s="29">
        <f t="shared" si="20"/>
        <v>0.29219427685217547</v>
      </c>
      <c r="I183" s="29"/>
    </row>
    <row r="184" spans="3:14" x14ac:dyDescent="0.25">
      <c r="C184" s="9"/>
      <c r="D184" t="s">
        <v>107</v>
      </c>
      <c r="E184" s="28" t="s">
        <v>96</v>
      </c>
      <c r="F184" s="27">
        <f>$G$126*H$11^3/48/$O$101+$G$126*H$11/4/$F$117</f>
        <v>5.382761152935827</v>
      </c>
      <c r="G184" s="29"/>
      <c r="H184" s="29">
        <f>$G$126*H11^3/48/$P$101+$G$126*H11/4/$H$117</f>
        <v>0.98578366358621772</v>
      </c>
      <c r="I184" s="29"/>
    </row>
    <row r="185" spans="3:14" x14ac:dyDescent="0.25">
      <c r="C185" s="9"/>
      <c r="D185" t="s">
        <v>103</v>
      </c>
      <c r="E185" s="28" t="s">
        <v>96</v>
      </c>
      <c r="F185" s="27">
        <f>$G$126*H$12^3/48/$O$101+$G$126*H$12/4/$F$117</f>
        <v>12.724367315322034</v>
      </c>
      <c r="G185" s="29"/>
      <c r="H185" s="29">
        <f t="shared" si="20"/>
        <v>2.3363637482898052</v>
      </c>
      <c r="I185" s="29"/>
    </row>
    <row r="186" spans="3:14" x14ac:dyDescent="0.25">
      <c r="C186" s="9" t="s">
        <v>58</v>
      </c>
      <c r="D186" s="16" t="s">
        <v>95</v>
      </c>
      <c r="E186" s="17"/>
      <c r="F186" s="24"/>
      <c r="G186" s="25"/>
      <c r="H186" s="25"/>
      <c r="I186" s="29"/>
      <c r="J186" s="21" t="s">
        <v>105</v>
      </c>
      <c r="K186" s="16" t="s">
        <v>106</v>
      </c>
      <c r="L186" s="16"/>
      <c r="M186" s="16" t="s">
        <v>105</v>
      </c>
      <c r="N186" s="16" t="s">
        <v>106</v>
      </c>
    </row>
    <row r="187" spans="3:14" x14ac:dyDescent="0.25">
      <c r="C187" s="9"/>
      <c r="D187" t="s">
        <v>2</v>
      </c>
      <c r="E187" s="28" t="s">
        <v>96</v>
      </c>
      <c r="F187" s="27">
        <f>$G$126*H7^3/48/$O$102+$G$126*H7/4/$J$117</f>
        <v>5.9666831482287179E-2</v>
      </c>
      <c r="G187" s="29"/>
      <c r="H187" s="29">
        <f>$G$126*H7^3/48/$P$102+$G$126*H7/4/$L$117</f>
        <v>2.4424045187881754E-2</v>
      </c>
      <c r="I187" s="29"/>
      <c r="J187" s="64">
        <v>0.16400000000000001</v>
      </c>
      <c r="K187" s="65">
        <v>0.17699999999999999</v>
      </c>
    </row>
    <row r="188" spans="3:14" x14ac:dyDescent="0.25">
      <c r="C188" s="9"/>
      <c r="D188" t="s">
        <v>100</v>
      </c>
      <c r="E188" s="28" t="s">
        <v>96</v>
      </c>
      <c r="F188" s="27">
        <f t="shared" ref="F188:F192" si="21">$G$126*H8^3/48/$O$102+$G$126*H8/4/$J$117</f>
        <v>0.27432262020151194</v>
      </c>
      <c r="G188" s="29"/>
      <c r="H188" s="29">
        <f t="shared" ref="H188:H192" si="22">$G$126*H8^3/48/$P$102+$G$126*H8/4/$L$117</f>
        <v>0.19351691702012944</v>
      </c>
      <c r="I188" s="29"/>
      <c r="J188" s="64">
        <v>0.52400000000000002</v>
      </c>
      <c r="K188" s="65">
        <v>0.53600000000000003</v>
      </c>
    </row>
    <row r="189" spans="3:14" x14ac:dyDescent="0.25">
      <c r="C189" s="9"/>
      <c r="D189" t="s">
        <v>101</v>
      </c>
      <c r="E189" s="28" t="s">
        <v>96</v>
      </c>
      <c r="F189" s="27">
        <f t="shared" si="21"/>
        <v>0.79895632339461198</v>
      </c>
      <c r="G189" s="29"/>
      <c r="H189" s="29">
        <f t="shared" si="22"/>
        <v>0.651947442141109</v>
      </c>
      <c r="I189" s="29"/>
      <c r="J189" s="64">
        <v>1.2330000000000001</v>
      </c>
      <c r="K189" s="65">
        <v>1.244</v>
      </c>
    </row>
    <row r="190" spans="3:14" x14ac:dyDescent="0.25">
      <c r="C190" s="9"/>
      <c r="D190" t="s">
        <v>102</v>
      </c>
      <c r="E190" s="28" t="s">
        <v>96</v>
      </c>
      <c r="F190" s="27">
        <f t="shared" si="21"/>
        <v>1.7885568982985245</v>
      </c>
      <c r="G190" s="29"/>
      <c r="H190" s="29">
        <f t="shared" si="22"/>
        <v>1.5443844471951862</v>
      </c>
      <c r="I190" s="29"/>
      <c r="J190" s="64">
        <v>2.4609999999999999</v>
      </c>
      <c r="K190" s="65">
        <v>2.4710000000000001</v>
      </c>
    </row>
    <row r="191" spans="3:14" x14ac:dyDescent="0.25">
      <c r="C191" s="9"/>
      <c r="D191" t="s">
        <v>107</v>
      </c>
      <c r="E191" s="28" t="s">
        <v>96</v>
      </c>
      <c r="F191" s="27">
        <f t="shared" si="21"/>
        <v>5.7826144921865392</v>
      </c>
      <c r="G191" s="29"/>
      <c r="H191" s="29">
        <f t="shared" si="22"/>
        <v>5.2099532036800982</v>
      </c>
      <c r="I191" s="29"/>
      <c r="J191" s="64">
        <v>7.1980000000000004</v>
      </c>
      <c r="K191" s="65">
        <v>7.2060000000000004</v>
      </c>
    </row>
    <row r="192" spans="3:14" x14ac:dyDescent="0.25">
      <c r="C192" s="9"/>
      <c r="D192" t="s">
        <v>103</v>
      </c>
      <c r="E192" s="28" t="s">
        <v>96</v>
      </c>
      <c r="F192" s="27">
        <f t="shared" si="21"/>
        <v>13.496407059761054</v>
      </c>
      <c r="G192" s="29"/>
      <c r="H192" s="29">
        <f t="shared" si="22"/>
        <v>12.347573799629792</v>
      </c>
      <c r="I192" s="29"/>
      <c r="J192" s="64">
        <v>15.811999999999999</v>
      </c>
      <c r="K192" s="65">
        <v>15.817</v>
      </c>
    </row>
    <row r="193" spans="3:12" x14ac:dyDescent="0.25">
      <c r="C193" s="26" t="s">
        <v>99</v>
      </c>
      <c r="E193" s="9"/>
      <c r="F193" s="22"/>
      <c r="G193" s="22"/>
      <c r="H193" s="22"/>
      <c r="I193" s="29"/>
      <c r="J193" s="29"/>
      <c r="K193" s="29"/>
      <c r="L193" s="29"/>
    </row>
    <row r="194" spans="3:12" x14ac:dyDescent="0.25">
      <c r="C194" s="9" t="s">
        <v>58</v>
      </c>
      <c r="D194" s="16" t="s">
        <v>60</v>
      </c>
      <c r="E194" s="17"/>
      <c r="F194" s="21"/>
      <c r="G194" s="16"/>
      <c r="H194" s="16"/>
      <c r="I194" s="29"/>
      <c r="J194" s="29"/>
      <c r="K194" s="29"/>
      <c r="L194" s="29"/>
    </row>
    <row r="195" spans="3:12" x14ac:dyDescent="0.25">
      <c r="C195" s="9"/>
      <c r="D195" t="s">
        <v>2</v>
      </c>
      <c r="E195" s="28" t="s">
        <v>96</v>
      </c>
      <c r="F195" s="27">
        <f>$G$126*H7^3/48/$O$101</f>
        <v>2.4764966271164871E-2</v>
      </c>
      <c r="G195" s="29"/>
      <c r="H195" s="29">
        <f>$G$126*H7^3/48/$P$101</f>
        <v>4.5624354025662868E-3</v>
      </c>
      <c r="I195" s="29"/>
      <c r="J195" s="29"/>
      <c r="K195" s="29"/>
      <c r="L195" s="29"/>
    </row>
    <row r="196" spans="3:12" x14ac:dyDescent="0.25">
      <c r="C196" s="9"/>
      <c r="D196" t="s">
        <v>100</v>
      </c>
      <c r="E196" s="28" t="s">
        <v>96</v>
      </c>
      <c r="F196" s="27">
        <f t="shared" ref="F196:F200" si="23">$G$126*H8^3/48/$O$101</f>
        <v>0.19811973016931897</v>
      </c>
      <c r="G196" s="29"/>
      <c r="H196" s="29">
        <f t="shared" ref="H196:H200" si="24">$G$126*H8^3/48/$P$101</f>
        <v>3.6499483220530295E-2</v>
      </c>
      <c r="I196" s="29"/>
      <c r="J196" s="29"/>
      <c r="K196" s="29"/>
      <c r="L196" s="29"/>
    </row>
    <row r="197" spans="3:12" x14ac:dyDescent="0.25">
      <c r="C197" s="9"/>
      <c r="D197" t="s">
        <v>101</v>
      </c>
      <c r="E197" s="28" t="s">
        <v>96</v>
      </c>
      <c r="F197" s="27">
        <f t="shared" si="23"/>
        <v>0.66865408932145154</v>
      </c>
      <c r="G197" s="29"/>
      <c r="H197" s="29">
        <f t="shared" si="24"/>
        <v>0.12318575586928976</v>
      </c>
      <c r="I197" s="29"/>
      <c r="J197" s="29"/>
      <c r="K197" s="29"/>
      <c r="L197" s="29"/>
    </row>
    <row r="198" spans="3:12" x14ac:dyDescent="0.25">
      <c r="C198" s="9"/>
      <c r="D198" t="s">
        <v>102</v>
      </c>
      <c r="E198" s="28" t="s">
        <v>96</v>
      </c>
      <c r="F198" s="27">
        <f t="shared" si="23"/>
        <v>1.5849578413545518</v>
      </c>
      <c r="G198" s="29"/>
      <c r="H198" s="29">
        <f t="shared" si="24"/>
        <v>0.29199586576424236</v>
      </c>
      <c r="I198" s="29"/>
      <c r="J198" s="29"/>
      <c r="K198" s="29"/>
      <c r="L198" s="29"/>
    </row>
    <row r="199" spans="3:12" x14ac:dyDescent="0.25">
      <c r="C199" s="9"/>
      <c r="D199" t="s">
        <v>107</v>
      </c>
      <c r="E199" s="28" t="s">
        <v>96</v>
      </c>
      <c r="F199" s="27">
        <f t="shared" si="23"/>
        <v>5.3492327145716123</v>
      </c>
      <c r="G199" s="29"/>
      <c r="H199" s="29">
        <f>$G$126*H11^3/48/$P$101</f>
        <v>0.98548604695431807</v>
      </c>
      <c r="I199" s="29"/>
      <c r="J199" s="29"/>
      <c r="K199" s="29"/>
      <c r="L199" s="29"/>
    </row>
    <row r="200" spans="3:12" x14ac:dyDescent="0.25">
      <c r="C200" s="9"/>
      <c r="D200" t="s">
        <v>103</v>
      </c>
      <c r="E200" s="28" t="s">
        <v>96</v>
      </c>
      <c r="F200" s="27">
        <f t="shared" si="23"/>
        <v>12.679662730836414</v>
      </c>
      <c r="G200" s="29"/>
      <c r="H200" s="29">
        <f t="shared" si="24"/>
        <v>2.3359669261139389</v>
      </c>
      <c r="I200" s="29"/>
      <c r="J200" s="29"/>
      <c r="K200" s="29"/>
      <c r="L200" s="29"/>
    </row>
    <row r="201" spans="3:12" x14ac:dyDescent="0.25">
      <c r="C201" s="9" t="s">
        <v>58</v>
      </c>
      <c r="D201" s="16" t="s">
        <v>95</v>
      </c>
      <c r="E201" s="17"/>
      <c r="F201" s="24"/>
      <c r="G201" s="25"/>
      <c r="H201" s="25"/>
      <c r="I201" s="29"/>
      <c r="J201" s="45"/>
      <c r="K201" s="45"/>
      <c r="L201" s="45"/>
    </row>
    <row r="202" spans="3:12" x14ac:dyDescent="0.25">
      <c r="D202" t="s">
        <v>2</v>
      </c>
      <c r="E202" s="28" t="s">
        <v>96</v>
      </c>
      <c r="F202" s="27">
        <f>$G$126*H7^3/48/$O$102</f>
        <v>2.583149287282293E-2</v>
      </c>
      <c r="G202" s="29"/>
      <c r="H202" s="29">
        <f>$G$126*H7^3/48/$P$102</f>
        <v>2.4111471107394322E-2</v>
      </c>
      <c r="I202" s="45"/>
      <c r="J202" s="45"/>
      <c r="K202" s="45"/>
      <c r="L202" s="45"/>
    </row>
    <row r="203" spans="3:12" x14ac:dyDescent="0.25">
      <c r="D203" t="s">
        <v>100</v>
      </c>
      <c r="E203" s="28" t="s">
        <v>96</v>
      </c>
      <c r="F203" s="27">
        <f t="shared" ref="F203:F207" si="25">$G$126*H8^3/48/$O$102</f>
        <v>0.20665194298258344</v>
      </c>
      <c r="G203" s="29"/>
      <c r="H203" s="29">
        <f t="shared" ref="H203:H207" si="26">$G$126*H8^3/48/$P$102</f>
        <v>0.19289176885915457</v>
      </c>
      <c r="I203" s="45"/>
      <c r="J203" s="45"/>
      <c r="K203" s="45"/>
      <c r="L203" s="45"/>
    </row>
    <row r="204" spans="3:12" x14ac:dyDescent="0.25">
      <c r="D204" t="s">
        <v>101</v>
      </c>
      <c r="E204" s="28" t="s">
        <v>96</v>
      </c>
      <c r="F204" s="27">
        <f t="shared" si="25"/>
        <v>0.69745030756621917</v>
      </c>
      <c r="G204" s="29"/>
      <c r="H204" s="29">
        <f t="shared" si="26"/>
        <v>0.65100971989964673</v>
      </c>
      <c r="I204" s="45"/>
      <c r="J204" s="45"/>
      <c r="K204" s="45"/>
      <c r="L204" s="45"/>
    </row>
    <row r="205" spans="3:12" x14ac:dyDescent="0.25">
      <c r="D205" t="s">
        <v>102</v>
      </c>
      <c r="E205" s="28" t="s">
        <v>96</v>
      </c>
      <c r="F205" s="27">
        <f t="shared" si="25"/>
        <v>1.6532155438606675</v>
      </c>
      <c r="G205" s="29"/>
      <c r="H205" s="29">
        <f t="shared" si="26"/>
        <v>1.5431341508732366</v>
      </c>
      <c r="I205" s="45"/>
      <c r="J205" s="45"/>
      <c r="K205" s="45"/>
      <c r="L205" s="45"/>
    </row>
    <row r="206" spans="3:12" x14ac:dyDescent="0.25">
      <c r="D206" t="s">
        <v>107</v>
      </c>
      <c r="E206" s="28" t="s">
        <v>96</v>
      </c>
      <c r="F206" s="27">
        <f t="shared" si="25"/>
        <v>5.5796024605297534</v>
      </c>
      <c r="G206" s="29"/>
      <c r="H206" s="29">
        <f t="shared" si="26"/>
        <v>5.2080777591971739</v>
      </c>
      <c r="I206" s="45"/>
      <c r="J206" s="45"/>
      <c r="K206" s="45"/>
      <c r="L206" s="45"/>
    </row>
    <row r="207" spans="3:12" x14ac:dyDescent="0.25">
      <c r="D207" t="s">
        <v>103</v>
      </c>
      <c r="E207" s="28" t="s">
        <v>96</v>
      </c>
      <c r="F207" s="27">
        <f t="shared" si="25"/>
        <v>13.22572435088534</v>
      </c>
      <c r="G207" s="29"/>
      <c r="H207" s="29">
        <f t="shared" si="26"/>
        <v>12.345073206985893</v>
      </c>
      <c r="I207" s="45"/>
      <c r="J207" s="45"/>
      <c r="K207" s="45"/>
      <c r="L207" s="45"/>
    </row>
    <row r="209" spans="2:14" ht="18" x14ac:dyDescent="0.35">
      <c r="B209" s="63" t="s">
        <v>140</v>
      </c>
      <c r="C209" t="s">
        <v>57</v>
      </c>
    </row>
    <row r="210" spans="2:14" x14ac:dyDescent="0.25">
      <c r="C210" s="9" t="s">
        <v>58</v>
      </c>
      <c r="D210" s="16" t="s">
        <v>59</v>
      </c>
      <c r="E210" s="17"/>
      <c r="F210" s="21"/>
      <c r="G210" s="22"/>
      <c r="H210" s="34" t="s">
        <v>146</v>
      </c>
      <c r="I210" s="22"/>
      <c r="J210" s="22"/>
      <c r="K210" s="22"/>
      <c r="L210" s="22"/>
    </row>
    <row r="211" spans="2:14" x14ac:dyDescent="0.25">
      <c r="C211" s="9"/>
      <c r="D211" t="s">
        <v>2</v>
      </c>
      <c r="E211" s="28" t="s">
        <v>96</v>
      </c>
      <c r="F211" s="27">
        <f>$G$126*H7^3/48/$F$105</f>
        <v>3.1431760527650936</v>
      </c>
      <c r="G211" s="22"/>
      <c r="H211" s="33">
        <f>IF(F211&gt;H7,"Senza senso",F211/H7)</f>
        <v>1.7858954845256212E-2</v>
      </c>
      <c r="I211" s="22"/>
      <c r="J211" s="22"/>
      <c r="K211" s="22"/>
      <c r="L211" s="22"/>
    </row>
    <row r="212" spans="2:14" x14ac:dyDescent="0.25">
      <c r="C212" s="9"/>
      <c r="D212" t="s">
        <v>100</v>
      </c>
      <c r="E212" s="28" t="s">
        <v>96</v>
      </c>
      <c r="F212" s="27">
        <f t="shared" ref="F212:F216" si="27">$G$126*H8^3/48/$F$105</f>
        <v>25.145408422120749</v>
      </c>
      <c r="G212" s="22"/>
      <c r="H212" s="33">
        <f t="shared" ref="H212:H216" si="28">IF(F212&gt;H8,"Senza senso",F212/H8)</f>
        <v>7.1435819381024848E-2</v>
      </c>
      <c r="I212" s="22"/>
      <c r="J212" s="22"/>
      <c r="K212" s="22"/>
      <c r="L212" s="22"/>
    </row>
    <row r="213" spans="2:14" x14ac:dyDescent="0.25">
      <c r="C213" s="9"/>
      <c r="D213" t="s">
        <v>101</v>
      </c>
      <c r="E213" s="28" t="s">
        <v>96</v>
      </c>
      <c r="F213" s="27">
        <f t="shared" si="27"/>
        <v>84.865753424657541</v>
      </c>
      <c r="G213" s="22"/>
      <c r="H213" s="33">
        <f t="shared" si="28"/>
        <v>0.16073059360730596</v>
      </c>
      <c r="I213" s="22"/>
      <c r="J213" s="22"/>
      <c r="K213" s="22"/>
      <c r="L213" s="22"/>
    </row>
    <row r="214" spans="2:14" x14ac:dyDescent="0.25">
      <c r="C214" s="9"/>
      <c r="D214" t="s">
        <v>102</v>
      </c>
      <c r="E214" s="28" t="s">
        <v>96</v>
      </c>
      <c r="F214" s="27">
        <f t="shared" si="27"/>
        <v>201.16326737696599</v>
      </c>
      <c r="G214" s="22"/>
      <c r="H214" s="33">
        <f t="shared" si="28"/>
        <v>0.28574327752409939</v>
      </c>
      <c r="I214" s="22"/>
      <c r="J214" s="22"/>
      <c r="K214" s="22"/>
      <c r="L214" s="22"/>
    </row>
    <row r="215" spans="2:14" x14ac:dyDescent="0.25">
      <c r="C215" s="9"/>
      <c r="D215" t="s">
        <v>107</v>
      </c>
      <c r="E215" s="28" t="s">
        <v>96</v>
      </c>
      <c r="F215" s="27">
        <f t="shared" si="27"/>
        <v>678.92602739726033</v>
      </c>
      <c r="G215" s="22"/>
      <c r="H215" s="33">
        <f t="shared" si="28"/>
        <v>0.64292237442922384</v>
      </c>
      <c r="I215" s="22"/>
      <c r="J215" t="s">
        <v>104</v>
      </c>
      <c r="K215" s="22"/>
      <c r="L215" s="22"/>
    </row>
    <row r="216" spans="2:14" x14ac:dyDescent="0.25">
      <c r="C216" s="9"/>
      <c r="D216" t="s">
        <v>103</v>
      </c>
      <c r="E216" s="28" t="s">
        <v>96</v>
      </c>
      <c r="F216" s="27">
        <f t="shared" si="27"/>
        <v>1609.3061390157279</v>
      </c>
      <c r="G216" s="22"/>
      <c r="H216" s="33" t="str">
        <f t="shared" si="28"/>
        <v>Senza senso</v>
      </c>
      <c r="I216" s="22"/>
      <c r="J216" s="22" t="s">
        <v>207</v>
      </c>
    </row>
    <row r="217" spans="2:14" x14ac:dyDescent="0.25">
      <c r="C217" s="9"/>
      <c r="E217" s="28"/>
      <c r="F217" s="31"/>
      <c r="G217" s="22"/>
      <c r="H217" s="22"/>
      <c r="I217" s="22"/>
      <c r="J217" t="s">
        <v>111</v>
      </c>
    </row>
    <row r="218" spans="2:14" x14ac:dyDescent="0.25">
      <c r="C218" s="9"/>
      <c r="E218" s="9"/>
      <c r="F218" s="24" t="s">
        <v>86</v>
      </c>
      <c r="G218" s="25"/>
      <c r="H218" s="25" t="s">
        <v>87</v>
      </c>
      <c r="I218" s="29"/>
      <c r="J218" s="24" t="s">
        <v>88</v>
      </c>
      <c r="K218" s="25"/>
      <c r="L218" s="16"/>
      <c r="M218" s="25" t="s">
        <v>89</v>
      </c>
      <c r="N218" s="16"/>
    </row>
    <row r="219" spans="2:14" x14ac:dyDescent="0.25">
      <c r="C219" s="26" t="s">
        <v>98</v>
      </c>
      <c r="E219" s="9"/>
      <c r="F219" s="22"/>
      <c r="G219" s="22"/>
      <c r="H219" s="22"/>
      <c r="I219" s="29"/>
    </row>
    <row r="220" spans="2:14" x14ac:dyDescent="0.25">
      <c r="C220" s="9" t="s">
        <v>58</v>
      </c>
      <c r="D220" s="16" t="s">
        <v>60</v>
      </c>
      <c r="E220" s="30"/>
      <c r="F220" s="16"/>
      <c r="G220" s="25"/>
      <c r="H220" s="16"/>
      <c r="I220" s="29"/>
    </row>
    <row r="221" spans="2:14" x14ac:dyDescent="0.25">
      <c r="C221" s="9"/>
      <c r="D221" t="s">
        <v>2</v>
      </c>
      <c r="E221" s="28" t="s">
        <v>96</v>
      </c>
      <c r="F221" s="27">
        <f>$G$126*H7^3/48/$G$107+$G$126*H7/4/$F$118</f>
        <v>2.2328441809261503E-2</v>
      </c>
      <c r="G221" s="29"/>
      <c r="H221" s="29">
        <f>$G$126*H7^3/48/$H$107+$G$126*H7/4/$H$118</f>
        <v>4.2418174384928386E-3</v>
      </c>
      <c r="I221" s="29"/>
    </row>
    <row r="222" spans="2:14" x14ac:dyDescent="0.25">
      <c r="C222" s="9"/>
      <c r="D222" t="s">
        <v>100</v>
      </c>
      <c r="E222" s="28" t="s">
        <v>96</v>
      </c>
      <c r="F222" s="27">
        <f t="shared" ref="F222:F226" si="29">$G$126*H8^3/48/$G$107+$G$126*H8/4/$F$118</f>
        <v>0.14509909610987748</v>
      </c>
      <c r="G222" s="29"/>
      <c r="H222" s="29">
        <f t="shared" ref="H222:H226" si="30">$G$126*H8^3/48/$H$107+$G$126*H8/4/$H$118</f>
        <v>3.3636922876043078E-2</v>
      </c>
      <c r="I222" s="29"/>
    </row>
    <row r="223" spans="2:14" x14ac:dyDescent="0.25">
      <c r="C223" s="9"/>
      <c r="D223" t="s">
        <v>101</v>
      </c>
      <c r="E223" s="28" t="s">
        <v>96</v>
      </c>
      <c r="F223" s="27">
        <f t="shared" si="29"/>
        <v>0.46875417539320247</v>
      </c>
      <c r="G223" s="29"/>
      <c r="H223" s="29">
        <f t="shared" si="30"/>
        <v>0.11333860431170813</v>
      </c>
      <c r="I223" s="29"/>
    </row>
    <row r="224" spans="2:14" x14ac:dyDescent="0.25">
      <c r="C224" s="9"/>
      <c r="D224" t="s">
        <v>102</v>
      </c>
      <c r="E224" s="28" t="s">
        <v>96</v>
      </c>
      <c r="F224" s="27">
        <f t="shared" si="29"/>
        <v>1.0937358921505906</v>
      </c>
      <c r="G224" s="29"/>
      <c r="H224" s="29">
        <f t="shared" si="30"/>
        <v>0.26850014974454539</v>
      </c>
      <c r="I224" s="29"/>
    </row>
    <row r="225" spans="3:14" x14ac:dyDescent="0.25">
      <c r="C225" s="9"/>
      <c r="D225" t="s">
        <v>107</v>
      </c>
      <c r="E225" s="28" t="s">
        <v>96</v>
      </c>
      <c r="F225" s="27">
        <f t="shared" si="29"/>
        <v>3.649448088052976</v>
      </c>
      <c r="G225" s="29"/>
      <c r="H225" s="29">
        <f t="shared" si="30"/>
        <v>0.90581598459796608</v>
      </c>
      <c r="I225" s="29"/>
    </row>
    <row r="226" spans="3:14" x14ac:dyDescent="0.25">
      <c r="C226" s="9"/>
      <c r="D226" t="s">
        <v>103</v>
      </c>
      <c r="E226" s="28" t="s">
        <v>96</v>
      </c>
      <c r="F226" s="27">
        <f t="shared" si="29"/>
        <v>8.6157733837478681</v>
      </c>
      <c r="G226" s="29"/>
      <c r="H226" s="29">
        <f t="shared" si="30"/>
        <v>2.1468107314287646</v>
      </c>
      <c r="I226" s="29"/>
    </row>
    <row r="227" spans="3:14" x14ac:dyDescent="0.25">
      <c r="C227" s="9" t="s">
        <v>58</v>
      </c>
      <c r="D227" s="16" t="s">
        <v>95</v>
      </c>
      <c r="E227" s="17"/>
      <c r="F227" s="24"/>
      <c r="G227" s="25"/>
      <c r="H227" s="25"/>
      <c r="I227" s="29"/>
      <c r="J227" s="21" t="s">
        <v>105</v>
      </c>
      <c r="K227" s="16" t="s">
        <v>106</v>
      </c>
      <c r="L227" s="16"/>
      <c r="M227" s="16" t="s">
        <v>105</v>
      </c>
      <c r="N227" s="16" t="s">
        <v>106</v>
      </c>
    </row>
    <row r="228" spans="3:14" x14ac:dyDescent="0.25">
      <c r="C228" s="9"/>
      <c r="D228" t="s">
        <v>2</v>
      </c>
      <c r="E228" s="28" t="s">
        <v>96</v>
      </c>
      <c r="F228" s="27">
        <f>$G$126*H7^3/48/$G$108+$G$126*H7/4/$J$118</f>
        <v>5.1056333858012871E-2</v>
      </c>
      <c r="G228" s="29"/>
      <c r="H228" s="29">
        <f>$G$126*H7^3/48/$H$108+$G$126*H7/4/$L$118</f>
        <v>1.6751762691812815E-2</v>
      </c>
      <c r="I228" s="29"/>
      <c r="J228" s="35">
        <v>0.13200000000000001</v>
      </c>
      <c r="K228" s="36">
        <v>0.13800000000000001</v>
      </c>
    </row>
    <row r="229" spans="3:14" x14ac:dyDescent="0.25">
      <c r="C229" s="9"/>
      <c r="D229" t="s">
        <v>100</v>
      </c>
      <c r="E229" s="28" t="s">
        <v>96</v>
      </c>
      <c r="F229" s="27">
        <f t="shared" ref="F229:F233" si="31">$G$126*H8^3/48/$G$108+$G$126*H8/4/$J$118</f>
        <v>0.20543863920731747</v>
      </c>
      <c r="G229" s="29"/>
      <c r="H229" s="29">
        <f t="shared" ref="H229:H233" si="32">$G$126*H8^3/48/$H$108+$G$126*H8/4/$L$118</f>
        <v>0.13213865705157793</v>
      </c>
      <c r="I229" s="29"/>
      <c r="J229" s="35">
        <v>0.41699999999999998</v>
      </c>
      <c r="K229" s="36">
        <v>0.42199999999999999</v>
      </c>
    </row>
    <row r="230" spans="3:14" x14ac:dyDescent="0.25">
      <c r="C230" s="9"/>
      <c r="D230" t="s">
        <v>101</v>
      </c>
      <c r="E230" s="28" t="s">
        <v>96</v>
      </c>
      <c r="F230" s="27">
        <f t="shared" si="31"/>
        <v>0.56647288753920555</v>
      </c>
      <c r="G230" s="29"/>
      <c r="H230" s="29">
        <f t="shared" si="32"/>
        <v>0.44479581474724766</v>
      </c>
      <c r="I230" s="29"/>
      <c r="J230" s="35">
        <v>0.93400000000000005</v>
      </c>
      <c r="K230" s="36">
        <v>0.93700000000000006</v>
      </c>
    </row>
    <row r="231" spans="3:14" x14ac:dyDescent="0.25">
      <c r="C231" s="9"/>
      <c r="D231" t="s">
        <v>102</v>
      </c>
      <c r="E231" s="28" t="s">
        <v>96</v>
      </c>
      <c r="F231" s="27">
        <f t="shared" si="31"/>
        <v>1.2374850503449688</v>
      </c>
      <c r="G231" s="29"/>
      <c r="H231" s="29">
        <f t="shared" si="32"/>
        <v>1.0533583674467741</v>
      </c>
      <c r="I231" s="29"/>
      <c r="J231" s="35">
        <v>1.7949999999999999</v>
      </c>
      <c r="K231" s="36">
        <v>1.798</v>
      </c>
    </row>
    <row r="232" spans="3:14" x14ac:dyDescent="0.25">
      <c r="C232" s="9"/>
      <c r="D232" t="s">
        <v>107</v>
      </c>
      <c r="E232" s="28" t="s">
        <v>96</v>
      </c>
      <c r="F232" s="27">
        <f t="shared" si="31"/>
        <v>3.9227470053432878</v>
      </c>
      <c r="G232" s="29"/>
      <c r="H232" s="29">
        <f t="shared" si="32"/>
        <v>3.5527401845292079</v>
      </c>
      <c r="I232" s="29"/>
      <c r="J232" s="64">
        <v>5.0330000000000004</v>
      </c>
      <c r="K232" s="65">
        <v>5.0350000000000001</v>
      </c>
    </row>
    <row r="233" spans="3:14" x14ac:dyDescent="0.25">
      <c r="C233" s="9"/>
      <c r="D233" t="s">
        <v>103</v>
      </c>
      <c r="E233" s="28" t="s">
        <v>96</v>
      </c>
      <c r="F233" s="27">
        <f t="shared" si="31"/>
        <v>9.0878322761326089</v>
      </c>
      <c r="G233" s="29"/>
      <c r="H233" s="29">
        <f t="shared" si="32"/>
        <v>8.4193651616424958</v>
      </c>
      <c r="I233" s="29"/>
      <c r="J233" s="35">
        <v>10.836</v>
      </c>
      <c r="K233" s="36">
        <v>10.837</v>
      </c>
    </row>
    <row r="234" spans="3:14" x14ac:dyDescent="0.25">
      <c r="C234" s="26" t="s">
        <v>99</v>
      </c>
      <c r="E234" s="9"/>
      <c r="F234" s="22"/>
      <c r="G234" s="22"/>
      <c r="H234" s="22"/>
      <c r="I234" s="29"/>
      <c r="J234" s="29"/>
      <c r="K234" s="29"/>
      <c r="L234" s="29"/>
    </row>
    <row r="235" spans="3:14" x14ac:dyDescent="0.25">
      <c r="C235" s="9" t="s">
        <v>58</v>
      </c>
      <c r="D235" s="16" t="s">
        <v>60</v>
      </c>
      <c r="E235" s="17"/>
      <c r="F235" s="21"/>
      <c r="G235" s="16"/>
      <c r="H235" s="16"/>
      <c r="I235" s="29"/>
      <c r="J235" s="29"/>
      <c r="K235" s="29"/>
      <c r="L235" s="29"/>
    </row>
    <row r="236" spans="3:14" x14ac:dyDescent="0.25">
      <c r="C236" s="9"/>
      <c r="D236" t="s">
        <v>2</v>
      </c>
      <c r="E236" s="28" t="s">
        <v>96</v>
      </c>
      <c r="F236" s="27">
        <f>$G$126*H7^3/48/$G$107</f>
        <v>1.6740368748559078E-2</v>
      </c>
      <c r="G236" s="29"/>
      <c r="H236" s="29">
        <f>$G$126*H7^3/48/$H$107</f>
        <v>4.1922146665095668E-3</v>
      </c>
      <c r="I236" s="29"/>
      <c r="J236" s="29"/>
      <c r="K236" s="29"/>
      <c r="L236" s="29"/>
    </row>
    <row r="237" spans="3:14" x14ac:dyDescent="0.25">
      <c r="C237" s="9"/>
      <c r="D237" t="s">
        <v>100</v>
      </c>
      <c r="E237" s="28" t="s">
        <v>96</v>
      </c>
      <c r="F237" s="27">
        <f t="shared" ref="F237:F241" si="33">$G$126*H8^3/48/$G$107</f>
        <v>0.13392294998847262</v>
      </c>
      <c r="G237" s="29"/>
      <c r="H237" s="29">
        <f t="shared" ref="H237:H241" si="34">$G$126*H8^3/48/$H$107</f>
        <v>3.3537717332076535E-2</v>
      </c>
      <c r="I237" s="29"/>
      <c r="J237" s="29"/>
      <c r="K237" s="29"/>
      <c r="L237" s="29"/>
    </row>
    <row r="238" spans="3:14" x14ac:dyDescent="0.25">
      <c r="C238" s="9"/>
      <c r="D238" t="s">
        <v>101</v>
      </c>
      <c r="E238" s="28" t="s">
        <v>96</v>
      </c>
      <c r="F238" s="27">
        <f t="shared" si="33"/>
        <v>0.45198995621109517</v>
      </c>
      <c r="G238" s="29"/>
      <c r="H238" s="29">
        <f t="shared" si="34"/>
        <v>0.1131897959957583</v>
      </c>
      <c r="I238" s="29"/>
      <c r="J238" s="29"/>
      <c r="K238" s="29"/>
      <c r="L238" s="29"/>
    </row>
    <row r="239" spans="3:14" x14ac:dyDescent="0.25">
      <c r="C239" s="9"/>
      <c r="D239" t="s">
        <v>102</v>
      </c>
      <c r="E239" s="28" t="s">
        <v>96</v>
      </c>
      <c r="F239" s="27">
        <f t="shared" si="33"/>
        <v>1.071383599907781</v>
      </c>
      <c r="G239" s="29"/>
      <c r="H239" s="29">
        <f t="shared" si="34"/>
        <v>0.26830173865661228</v>
      </c>
      <c r="I239" s="29"/>
      <c r="J239" s="29"/>
      <c r="K239" s="29"/>
      <c r="L239" s="29"/>
    </row>
    <row r="240" spans="3:14" x14ac:dyDescent="0.25">
      <c r="C240" s="9"/>
      <c r="D240" t="s">
        <v>107</v>
      </c>
      <c r="E240" s="28" t="s">
        <v>96</v>
      </c>
      <c r="F240" s="27">
        <f t="shared" si="33"/>
        <v>3.6159196496887613</v>
      </c>
      <c r="G240" s="29"/>
      <c r="H240" s="29">
        <f t="shared" si="34"/>
        <v>0.90551836796606644</v>
      </c>
      <c r="I240" s="29"/>
      <c r="J240" s="29"/>
      <c r="K240" s="29"/>
      <c r="L240" s="29"/>
    </row>
    <row r="241" spans="2:12" x14ac:dyDescent="0.25">
      <c r="C241" s="9"/>
      <c r="D241" t="s">
        <v>103</v>
      </c>
      <c r="E241" s="28" t="s">
        <v>96</v>
      </c>
      <c r="F241" s="27">
        <f t="shared" si="33"/>
        <v>8.5710687992622479</v>
      </c>
      <c r="G241" s="29"/>
      <c r="H241" s="29">
        <f t="shared" si="34"/>
        <v>2.1464139092528982</v>
      </c>
      <c r="I241" s="29"/>
      <c r="J241" s="29"/>
      <c r="K241" s="29"/>
      <c r="L241" s="29"/>
    </row>
    <row r="242" spans="2:12" x14ac:dyDescent="0.25">
      <c r="C242" s="9" t="s">
        <v>58</v>
      </c>
      <c r="D242" s="16" t="s">
        <v>95</v>
      </c>
      <c r="E242" s="17"/>
      <c r="F242" s="24"/>
      <c r="G242" s="25"/>
      <c r="H242" s="25"/>
      <c r="I242" s="29"/>
      <c r="J242" s="45"/>
      <c r="K242" s="45"/>
      <c r="L242" s="45"/>
    </row>
    <row r="243" spans="2:12" x14ac:dyDescent="0.25">
      <c r="D243" t="s">
        <v>2</v>
      </c>
      <c r="E243" s="28" t="s">
        <v>96</v>
      </c>
      <c r="F243" s="27">
        <f>$G$126*H7^3/48/$G$108</f>
        <v>1.7220995248548622E-2</v>
      </c>
      <c r="G243" s="29"/>
      <c r="H243" s="29">
        <f>$G$126*H7^3/48/$H$108</f>
        <v>1.6439188611325383E-2</v>
      </c>
      <c r="I243" s="45"/>
      <c r="J243" s="45"/>
      <c r="K243" s="45"/>
      <c r="L243" s="45"/>
    </row>
    <row r="244" spans="2:12" x14ac:dyDescent="0.25">
      <c r="D244" t="s">
        <v>100</v>
      </c>
      <c r="E244" s="28" t="s">
        <v>96</v>
      </c>
      <c r="F244" s="27">
        <f t="shared" ref="F244:F248" si="35">$G$126*H8^3/48/$G$108</f>
        <v>0.13776796198838898</v>
      </c>
      <c r="G244" s="29"/>
      <c r="H244" s="29">
        <f t="shared" ref="H244:H248" si="36">$G$126*H8^3/48/$H$108</f>
        <v>0.13151350889060306</v>
      </c>
      <c r="I244" s="45"/>
      <c r="J244" s="45"/>
      <c r="K244" s="45"/>
      <c r="L244" s="45"/>
    </row>
    <row r="245" spans="2:12" x14ac:dyDescent="0.25">
      <c r="D245" t="s">
        <v>101</v>
      </c>
      <c r="E245" s="28" t="s">
        <v>96</v>
      </c>
      <c r="F245" s="27">
        <f t="shared" si="35"/>
        <v>0.4649668717108128</v>
      </c>
      <c r="G245" s="29"/>
      <c r="H245" s="29">
        <f t="shared" si="36"/>
        <v>0.4438580925057854</v>
      </c>
      <c r="I245" s="45"/>
      <c r="J245" s="45"/>
      <c r="K245" s="45"/>
      <c r="L245" s="45"/>
    </row>
    <row r="246" spans="2:12" x14ac:dyDescent="0.25">
      <c r="D246" t="s">
        <v>102</v>
      </c>
      <c r="E246" s="28" t="s">
        <v>96</v>
      </c>
      <c r="F246" s="27">
        <f t="shared" si="35"/>
        <v>1.1021436959071118</v>
      </c>
      <c r="G246" s="29"/>
      <c r="H246" s="29">
        <f t="shared" si="36"/>
        <v>1.0521080711248245</v>
      </c>
      <c r="I246" s="45"/>
      <c r="J246" s="45"/>
      <c r="K246" s="45"/>
      <c r="L246" s="45"/>
    </row>
    <row r="247" spans="2:12" x14ac:dyDescent="0.25">
      <c r="D247" t="s">
        <v>107</v>
      </c>
      <c r="E247" s="28" t="s">
        <v>96</v>
      </c>
      <c r="F247" s="27">
        <f t="shared" si="35"/>
        <v>3.7197349736865024</v>
      </c>
      <c r="G247" s="29"/>
      <c r="H247" s="29">
        <f t="shared" si="36"/>
        <v>3.5508647400462832</v>
      </c>
      <c r="I247" s="45"/>
      <c r="J247" s="45"/>
      <c r="K247" s="45"/>
      <c r="L247" s="45"/>
    </row>
    <row r="248" spans="2:12" x14ac:dyDescent="0.25">
      <c r="D248" t="s">
        <v>103</v>
      </c>
      <c r="E248" s="28" t="s">
        <v>96</v>
      </c>
      <c r="F248" s="27">
        <f t="shared" si="35"/>
        <v>8.8171495672568945</v>
      </c>
      <c r="G248" s="29"/>
      <c r="H248" s="29">
        <f t="shared" si="36"/>
        <v>8.4168645689985961</v>
      </c>
      <c r="I248" s="45"/>
      <c r="J248" s="45"/>
      <c r="K248" s="45"/>
      <c r="L248" s="45"/>
    </row>
    <row r="250" spans="2:12" ht="18" x14ac:dyDescent="0.35">
      <c r="B250" s="63" t="s">
        <v>141</v>
      </c>
      <c r="C250" t="s">
        <v>57</v>
      </c>
    </row>
    <row r="251" spans="2:12" x14ac:dyDescent="0.25">
      <c r="C251" s="9" t="s">
        <v>58</v>
      </c>
      <c r="D251" s="16" t="s">
        <v>59</v>
      </c>
      <c r="E251" s="17"/>
      <c r="F251" s="21"/>
      <c r="G251" s="22"/>
      <c r="H251" s="34" t="s">
        <v>146</v>
      </c>
      <c r="I251" s="22"/>
      <c r="J251" s="22"/>
      <c r="K251" s="22"/>
      <c r="L251" s="22"/>
    </row>
    <row r="252" spans="2:12" x14ac:dyDescent="0.25">
      <c r="C252" s="9"/>
      <c r="D252" t="s">
        <v>2</v>
      </c>
      <c r="E252" s="28" t="s">
        <v>96</v>
      </c>
      <c r="F252" s="27">
        <f>$G$126*H7^3/48/$N$105</f>
        <v>1.3260273972602739</v>
      </c>
      <c r="G252" s="22"/>
      <c r="H252" s="33">
        <f>IF(F252&gt;$H$7,"Senza senso",F252/$H$7)</f>
        <v>7.5342465753424652E-3</v>
      </c>
      <c r="I252" s="22"/>
      <c r="J252" s="22"/>
      <c r="K252" s="22"/>
      <c r="L252" s="22"/>
    </row>
    <row r="253" spans="2:12" x14ac:dyDescent="0.25">
      <c r="C253" s="9"/>
      <c r="D253" t="s">
        <v>100</v>
      </c>
      <c r="E253" s="28" t="s">
        <v>96</v>
      </c>
      <c r="F253" s="27">
        <f t="shared" ref="F253:F257" si="37">$G$126*H8^3/48/$N$105</f>
        <v>10.608219178082191</v>
      </c>
      <c r="G253" s="22"/>
      <c r="H253" s="33">
        <f>IF(F253&gt;$H$8,"Senza senso",F253/$H$8)</f>
        <v>3.0136986301369861E-2</v>
      </c>
      <c r="I253" s="22"/>
      <c r="J253" s="22"/>
      <c r="K253" s="22"/>
      <c r="L253" s="22"/>
    </row>
    <row r="254" spans="2:12" x14ac:dyDescent="0.25">
      <c r="C254" s="9"/>
      <c r="D254" t="s">
        <v>101</v>
      </c>
      <c r="E254" s="28" t="s">
        <v>96</v>
      </c>
      <c r="F254" s="27">
        <f t="shared" si="37"/>
        <v>35.802739726027397</v>
      </c>
      <c r="G254" s="22"/>
      <c r="H254" s="33">
        <f>IF(F254&gt;$H$9,"Senza senso",F254/$H$9)</f>
        <v>6.7808219178082191E-2</v>
      </c>
      <c r="I254" s="22"/>
      <c r="J254" s="22"/>
      <c r="K254" s="22"/>
      <c r="L254" s="22"/>
    </row>
    <row r="255" spans="2:12" x14ac:dyDescent="0.25">
      <c r="C255" s="9"/>
      <c r="D255" t="s">
        <v>102</v>
      </c>
      <c r="E255" s="28" t="s">
        <v>96</v>
      </c>
      <c r="F255" s="27">
        <f t="shared" si="37"/>
        <v>84.865753424657527</v>
      </c>
      <c r="G255" s="22"/>
      <c r="H255" s="33">
        <f>IF(F255&gt;$H$10,"Senza senso",F255/$H$10)</f>
        <v>0.12054794520547944</v>
      </c>
      <c r="I255" s="22"/>
      <c r="J255" s="22"/>
      <c r="K255" s="22"/>
      <c r="L255" s="22"/>
    </row>
    <row r="256" spans="2:12" x14ac:dyDescent="0.25">
      <c r="C256" s="9"/>
      <c r="D256" t="s">
        <v>107</v>
      </c>
      <c r="E256" s="28" t="s">
        <v>96</v>
      </c>
      <c r="F256" s="27">
        <f t="shared" si="37"/>
        <v>286.42191780821918</v>
      </c>
      <c r="G256" s="22"/>
      <c r="H256" s="33">
        <f>IF(F256&gt;$H$11,"Senza senso",F256/$H$11)</f>
        <v>0.27123287671232876</v>
      </c>
      <c r="I256" s="22"/>
      <c r="J256" t="s">
        <v>104</v>
      </c>
      <c r="K256" s="22"/>
      <c r="L256" s="22"/>
    </row>
    <row r="257" spans="3:14" x14ac:dyDescent="0.25">
      <c r="C257" s="9"/>
      <c r="D257" t="s">
        <v>103</v>
      </c>
      <c r="E257" s="28" t="s">
        <v>96</v>
      </c>
      <c r="F257" s="27">
        <f t="shared" si="37"/>
        <v>678.92602739726021</v>
      </c>
      <c r="G257" s="22"/>
      <c r="H257" s="33">
        <f>IF(F257&gt;$H$12,"Senza senso",F257/$H$12)</f>
        <v>0.48219178082191777</v>
      </c>
      <c r="I257" s="22"/>
      <c r="J257" s="22" t="s">
        <v>207</v>
      </c>
    </row>
    <row r="258" spans="3:14" x14ac:dyDescent="0.25">
      <c r="C258" s="9"/>
      <c r="E258" s="28"/>
      <c r="F258" s="31"/>
      <c r="G258" s="22"/>
      <c r="H258" s="22"/>
      <c r="I258" s="22"/>
      <c r="J258" t="s">
        <v>111</v>
      </c>
    </row>
    <row r="259" spans="3:14" x14ac:dyDescent="0.25">
      <c r="C259" s="9"/>
      <c r="E259" s="9"/>
      <c r="F259" s="24" t="s">
        <v>86</v>
      </c>
      <c r="G259" s="25"/>
      <c r="H259" s="25" t="s">
        <v>87</v>
      </c>
      <c r="I259" s="29"/>
      <c r="J259" s="24" t="s">
        <v>88</v>
      </c>
      <c r="K259" s="25"/>
      <c r="L259" s="16"/>
      <c r="M259" s="25" t="s">
        <v>89</v>
      </c>
      <c r="N259" s="16"/>
    </row>
    <row r="260" spans="3:14" x14ac:dyDescent="0.25">
      <c r="C260" s="26" t="s">
        <v>98</v>
      </c>
      <c r="E260" s="9"/>
      <c r="F260" s="22"/>
      <c r="G260" s="22"/>
      <c r="H260" s="22"/>
      <c r="I260" s="29"/>
    </row>
    <row r="261" spans="3:14" x14ac:dyDescent="0.25">
      <c r="C261" s="9" t="s">
        <v>58</v>
      </c>
      <c r="D261" s="16" t="s">
        <v>60</v>
      </c>
      <c r="E261" s="30"/>
      <c r="F261" s="16"/>
      <c r="G261" s="25"/>
      <c r="H261" s="16"/>
      <c r="I261" s="29"/>
    </row>
    <row r="262" spans="3:14" x14ac:dyDescent="0.25">
      <c r="C262" s="9"/>
      <c r="D262" t="s">
        <v>2</v>
      </c>
      <c r="E262" s="28" t="s">
        <v>96</v>
      </c>
      <c r="F262" s="27">
        <f>$G$126*H7^3/48/$O$107+$G$126*H7/4/$F$119</f>
        <v>1.823156749790774E-2</v>
      </c>
      <c r="G262" s="29"/>
      <c r="H262" s="29">
        <f>$G$126*H7^3/48/$P$107+$G$126*H7/4/$H$119</f>
        <v>3.9271705715867222E-3</v>
      </c>
      <c r="I262" s="29"/>
    </row>
    <row r="263" spans="3:14" x14ac:dyDescent="0.25">
      <c r="C263" s="9"/>
      <c r="D263" t="s">
        <v>100</v>
      </c>
      <c r="E263" s="28" t="s">
        <v>96</v>
      </c>
      <c r="F263" s="27">
        <f t="shared" ref="F263:F267" si="38">$G$126*H8^3/48/$O$107+$G$126*H8/4/$F$119</f>
        <v>0.11232410161904735</v>
      </c>
      <c r="G263" s="29"/>
      <c r="H263" s="29">
        <f t="shared" ref="H263:H267" si="39">$G$126*H8^3/48/$P$107+$G$126*H8/4/$H$119</f>
        <v>3.1119747940794147E-2</v>
      </c>
      <c r="I263" s="29"/>
    </row>
    <row r="264" spans="3:14" x14ac:dyDescent="0.25">
      <c r="C264" s="9"/>
      <c r="D264" t="s">
        <v>101</v>
      </c>
      <c r="E264" s="28" t="s">
        <v>96</v>
      </c>
      <c r="F264" s="27">
        <f t="shared" si="38"/>
        <v>0.35813856898665075</v>
      </c>
      <c r="G264" s="29"/>
      <c r="H264" s="29">
        <f t="shared" si="39"/>
        <v>0.10484313890524299</v>
      </c>
      <c r="I264" s="29"/>
    </row>
    <row r="265" spans="3:14" x14ac:dyDescent="0.25">
      <c r="C265" s="9"/>
      <c r="D265" t="s">
        <v>102</v>
      </c>
      <c r="E265" s="28" t="s">
        <v>96</v>
      </c>
      <c r="F265" s="27">
        <f t="shared" si="38"/>
        <v>0.83153593622394961</v>
      </c>
      <c r="G265" s="29"/>
      <c r="H265" s="29">
        <f t="shared" si="39"/>
        <v>0.24836275026255392</v>
      </c>
      <c r="I265" s="29"/>
    </row>
    <row r="266" spans="3:14" x14ac:dyDescent="0.25">
      <c r="C266" s="9"/>
      <c r="D266" t="s">
        <v>107</v>
      </c>
      <c r="E266" s="28" t="s">
        <v>96</v>
      </c>
      <c r="F266" s="27">
        <f t="shared" si="38"/>
        <v>2.7645232368005623</v>
      </c>
      <c r="G266" s="29"/>
      <c r="H266" s="29">
        <f t="shared" si="39"/>
        <v>0.83785226134624502</v>
      </c>
      <c r="I266" s="29"/>
    </row>
    <row r="267" spans="3:14" x14ac:dyDescent="0.25">
      <c r="C267" s="9"/>
      <c r="D267" t="s">
        <v>103</v>
      </c>
      <c r="E267" s="28" t="s">
        <v>96</v>
      </c>
      <c r="F267" s="27">
        <f t="shared" si="38"/>
        <v>6.518173736334739</v>
      </c>
      <c r="G267" s="29"/>
      <c r="H267" s="29">
        <f t="shared" si="39"/>
        <v>1.9857115355728328</v>
      </c>
      <c r="I267" s="29"/>
    </row>
    <row r="268" spans="3:14" x14ac:dyDescent="0.25">
      <c r="C268" s="9" t="s">
        <v>58</v>
      </c>
      <c r="D268" s="16" t="s">
        <v>95</v>
      </c>
      <c r="E268" s="17"/>
      <c r="F268" s="24"/>
      <c r="G268" s="25"/>
      <c r="H268" s="25"/>
      <c r="I268" s="29"/>
      <c r="J268" s="21" t="s">
        <v>105</v>
      </c>
      <c r="K268" s="16" t="s">
        <v>106</v>
      </c>
      <c r="L268" s="16"/>
      <c r="M268" s="16" t="s">
        <v>105</v>
      </c>
      <c r="N268" s="16" t="s">
        <v>106</v>
      </c>
    </row>
    <row r="269" spans="3:14" x14ac:dyDescent="0.25">
      <c r="C269" s="9"/>
      <c r="D269" t="s">
        <v>2</v>
      </c>
      <c r="E269" s="28" t="s">
        <v>96</v>
      </c>
      <c r="F269" s="27">
        <f>$G$126*H7^3/48/$O$108+$G$126*H7/4/$J$119</f>
        <v>4.6751085045875718E-2</v>
      </c>
      <c r="G269" s="29"/>
      <c r="H269" s="29">
        <f>$G$126*H7^3/48/$P$108+$G$126*H7/4/$L$119</f>
        <v>1.2783505807940406E-2</v>
      </c>
      <c r="I269" s="29"/>
      <c r="J269" s="35">
        <v>0.106</v>
      </c>
      <c r="K269" s="65">
        <v>0.109</v>
      </c>
    </row>
    <row r="270" spans="3:14" x14ac:dyDescent="0.25">
      <c r="C270" s="9"/>
      <c r="D270" t="s">
        <v>100</v>
      </c>
      <c r="E270" s="28" t="s">
        <v>96</v>
      </c>
      <c r="F270" s="27">
        <f t="shared" ref="F270:F274" si="40">$G$126*H8^3/48/$O$108+$G$126*H8/4/$J$119</f>
        <v>0.17099664871022022</v>
      </c>
      <c r="G270" s="29"/>
      <c r="H270" s="29">
        <f t="shared" ref="H270:H274" si="41">$G$126*H8^3/48/$P$108+$G$126*H8/4/$L$119</f>
        <v>0.10039260198059866</v>
      </c>
      <c r="I270" s="29"/>
      <c r="J270" s="35">
        <v>0.35199999999999998</v>
      </c>
      <c r="K270" s="36">
        <v>0.35399999999999998</v>
      </c>
    </row>
    <row r="271" spans="3:14" x14ac:dyDescent="0.25">
      <c r="C271" s="9"/>
      <c r="D271" t="s">
        <v>101</v>
      </c>
      <c r="E271" s="28" t="s">
        <v>96</v>
      </c>
      <c r="F271" s="27">
        <f t="shared" si="40"/>
        <v>0.45023116961150234</v>
      </c>
      <c r="G271" s="29"/>
      <c r="H271" s="29">
        <f t="shared" si="41"/>
        <v>0.33765287888269258</v>
      </c>
      <c r="I271" s="29"/>
      <c r="J271" s="35">
        <v>0.77100000000000002</v>
      </c>
      <c r="K271" s="36">
        <v>0.77300000000000002</v>
      </c>
    </row>
    <row r="272" spans="3:14" x14ac:dyDescent="0.25">
      <c r="C272" s="9"/>
      <c r="D272" t="s">
        <v>102</v>
      </c>
      <c r="E272" s="28" t="s">
        <v>96</v>
      </c>
      <c r="F272" s="27">
        <f t="shared" si="40"/>
        <v>0.96194912636819074</v>
      </c>
      <c r="G272" s="29"/>
      <c r="H272" s="29">
        <f t="shared" si="41"/>
        <v>0.79938992687894006</v>
      </c>
      <c r="I272" s="29"/>
      <c r="J272" s="35">
        <v>1.4470000000000001</v>
      </c>
      <c r="K272" s="36">
        <v>1.4490000000000001</v>
      </c>
    </row>
    <row r="273" spans="3:12" x14ac:dyDescent="0.25">
      <c r="C273" s="9"/>
      <c r="D273" t="s">
        <v>107</v>
      </c>
      <c r="E273" s="28" t="s">
        <v>96</v>
      </c>
      <c r="F273" s="27">
        <f t="shared" si="40"/>
        <v>2.9928132619216621</v>
      </c>
      <c r="G273" s="29"/>
      <c r="H273" s="29">
        <f t="shared" si="41"/>
        <v>2.6955966976127672</v>
      </c>
      <c r="I273" s="29"/>
      <c r="J273" s="35">
        <v>3.931</v>
      </c>
      <c r="K273" s="36">
        <v>3.9329999999999998</v>
      </c>
    </row>
    <row r="274" spans="3:12" x14ac:dyDescent="0.25">
      <c r="C274" s="9"/>
      <c r="D274" t="s">
        <v>103</v>
      </c>
      <c r="E274" s="28" t="s">
        <v>96</v>
      </c>
      <c r="F274" s="27">
        <f t="shared" si="40"/>
        <v>6.8835448843183844</v>
      </c>
      <c r="G274" s="29"/>
      <c r="H274" s="29">
        <f t="shared" si="41"/>
        <v>6.3876176370998223</v>
      </c>
      <c r="I274" s="29"/>
      <c r="J274" s="35">
        <v>8.3239999999999998</v>
      </c>
      <c r="K274" s="36">
        <v>8.3249999999999993</v>
      </c>
    </row>
    <row r="275" spans="3:12" x14ac:dyDescent="0.25">
      <c r="C275" s="26" t="s">
        <v>99</v>
      </c>
      <c r="E275" s="9"/>
      <c r="F275" s="22"/>
      <c r="G275" s="22"/>
      <c r="H275" s="22"/>
      <c r="I275" s="29"/>
      <c r="J275" s="29"/>
      <c r="K275" s="29"/>
      <c r="L275" s="29"/>
    </row>
    <row r="276" spans="3:12" x14ac:dyDescent="0.25">
      <c r="C276" s="9" t="s">
        <v>58</v>
      </c>
      <c r="D276" s="16" t="s">
        <v>60</v>
      </c>
      <c r="E276" s="17"/>
      <c r="F276" s="21"/>
      <c r="G276" s="16"/>
      <c r="H276" s="16"/>
      <c r="I276" s="29"/>
      <c r="J276" s="29"/>
      <c r="K276" s="29"/>
      <c r="L276" s="29"/>
    </row>
    <row r="277" spans="3:12" x14ac:dyDescent="0.25">
      <c r="C277" s="9"/>
      <c r="D277" t="s">
        <v>2</v>
      </c>
      <c r="E277" s="28" t="s">
        <v>96</v>
      </c>
      <c r="F277" s="27">
        <f>$G$126*H7^3/48/$O$107</f>
        <v>1.2643494437205312E-2</v>
      </c>
      <c r="G277" s="29"/>
      <c r="H277" s="29">
        <f>$G$126*H7^3/48/$P$107</f>
        <v>3.8775677996034505E-3</v>
      </c>
      <c r="I277" s="29"/>
      <c r="J277" s="29"/>
      <c r="K277" s="29"/>
      <c r="L277" s="29"/>
    </row>
    <row r="278" spans="3:12" x14ac:dyDescent="0.25">
      <c r="C278" s="9"/>
      <c r="D278" t="s">
        <v>100</v>
      </c>
      <c r="E278" s="28" t="s">
        <v>96</v>
      </c>
      <c r="F278" s="27">
        <f t="shared" ref="F278:F282" si="42">$G$126*H8^3/48/$O$107</f>
        <v>0.10114795549764249</v>
      </c>
      <c r="G278" s="29"/>
      <c r="H278" s="29">
        <f t="shared" ref="H278:H282" si="43">$G$126*H8^3/48/$P$107</f>
        <v>3.1020542396827604E-2</v>
      </c>
      <c r="I278" s="29"/>
      <c r="J278" s="29"/>
      <c r="K278" s="29"/>
      <c r="L278" s="29"/>
    </row>
    <row r="279" spans="3:12" x14ac:dyDescent="0.25">
      <c r="C279" s="9"/>
      <c r="D279" t="s">
        <v>101</v>
      </c>
      <c r="E279" s="28" t="s">
        <v>96</v>
      </c>
      <c r="F279" s="27">
        <f t="shared" si="42"/>
        <v>0.34137434980454345</v>
      </c>
      <c r="G279" s="29"/>
      <c r="H279" s="29">
        <f t="shared" si="43"/>
        <v>0.10469433058929317</v>
      </c>
      <c r="I279" s="29"/>
      <c r="J279" s="29"/>
      <c r="K279" s="29"/>
      <c r="L279" s="29"/>
    </row>
    <row r="280" spans="3:12" x14ac:dyDescent="0.25">
      <c r="C280" s="9"/>
      <c r="D280" t="s">
        <v>102</v>
      </c>
      <c r="E280" s="28" t="s">
        <v>96</v>
      </c>
      <c r="F280" s="27">
        <f t="shared" si="42"/>
        <v>0.80918364398113996</v>
      </c>
      <c r="G280" s="29"/>
      <c r="H280" s="29">
        <f t="shared" si="43"/>
        <v>0.24816433917462083</v>
      </c>
      <c r="I280" s="29"/>
      <c r="J280" s="29"/>
      <c r="K280" s="29"/>
      <c r="L280" s="29"/>
    </row>
    <row r="281" spans="3:12" x14ac:dyDescent="0.25">
      <c r="C281" s="9"/>
      <c r="D281" t="s">
        <v>107</v>
      </c>
      <c r="E281" s="28" t="s">
        <v>96</v>
      </c>
      <c r="F281" s="27">
        <f t="shared" si="42"/>
        <v>2.7309947984363476</v>
      </c>
      <c r="G281" s="29"/>
      <c r="H281" s="29">
        <f t="shared" si="43"/>
        <v>0.83755464471434538</v>
      </c>
      <c r="I281" s="29"/>
      <c r="J281" s="29"/>
      <c r="K281" s="29"/>
      <c r="L281" s="29"/>
    </row>
    <row r="282" spans="3:12" x14ac:dyDescent="0.25">
      <c r="C282" s="9"/>
      <c r="D282" t="s">
        <v>103</v>
      </c>
      <c r="E282" s="28" t="s">
        <v>96</v>
      </c>
      <c r="F282" s="27">
        <f t="shared" si="42"/>
        <v>6.4734691518491196</v>
      </c>
      <c r="G282" s="29"/>
      <c r="H282" s="29">
        <f t="shared" si="43"/>
        <v>1.9853147133969666</v>
      </c>
      <c r="I282" s="29"/>
      <c r="J282" s="29"/>
      <c r="K282" s="29"/>
      <c r="L282" s="29"/>
    </row>
    <row r="283" spans="3:12" x14ac:dyDescent="0.25">
      <c r="C283" s="9" t="s">
        <v>58</v>
      </c>
      <c r="D283" s="16" t="s">
        <v>95</v>
      </c>
      <c r="E283" s="17"/>
      <c r="F283" s="24"/>
      <c r="G283" s="25"/>
      <c r="H283" s="25"/>
      <c r="I283" s="29"/>
      <c r="J283" s="45"/>
      <c r="K283" s="45"/>
      <c r="L283" s="45"/>
    </row>
    <row r="284" spans="3:12" x14ac:dyDescent="0.25">
      <c r="D284" t="s">
        <v>2</v>
      </c>
      <c r="E284" s="28" t="s">
        <v>96</v>
      </c>
      <c r="F284" s="27">
        <f>$G$126*H7^3/48/$O$108</f>
        <v>1.2915746436411465E-2</v>
      </c>
      <c r="G284" s="29"/>
      <c r="H284" s="29">
        <f>$G$126*H7^3/48/$P$108</f>
        <v>1.2470931727452974E-2</v>
      </c>
      <c r="I284" s="45"/>
      <c r="J284" s="45"/>
      <c r="K284" s="45"/>
      <c r="L284" s="45"/>
    </row>
    <row r="285" spans="3:12" x14ac:dyDescent="0.25">
      <c r="D285" t="s">
        <v>100</v>
      </c>
      <c r="E285" s="28" t="s">
        <v>96</v>
      </c>
      <c r="F285" s="27">
        <f t="shared" ref="F285:F289" si="44">$G$126*H8^3/48/$O$108</f>
        <v>0.10332597149129172</v>
      </c>
      <c r="G285" s="29"/>
      <c r="H285" s="29">
        <f t="shared" ref="H285:H289" si="45">$G$126*H8^3/48/$P$108</f>
        <v>9.9767453819623791E-2</v>
      </c>
      <c r="I285" s="45"/>
      <c r="J285" s="45"/>
      <c r="K285" s="45"/>
      <c r="L285" s="45"/>
    </row>
    <row r="286" spans="3:12" x14ac:dyDescent="0.25">
      <c r="D286" t="s">
        <v>101</v>
      </c>
      <c r="E286" s="28" t="s">
        <v>96</v>
      </c>
      <c r="F286" s="27">
        <f t="shared" si="44"/>
        <v>0.34872515378310959</v>
      </c>
      <c r="G286" s="29"/>
      <c r="H286" s="29">
        <f t="shared" si="45"/>
        <v>0.33671515664123031</v>
      </c>
      <c r="I286" s="45"/>
      <c r="J286" s="45"/>
      <c r="K286" s="45"/>
      <c r="L286" s="45"/>
    </row>
    <row r="287" spans="3:12" x14ac:dyDescent="0.25">
      <c r="D287" t="s">
        <v>102</v>
      </c>
      <c r="E287" s="28" t="s">
        <v>96</v>
      </c>
      <c r="F287" s="27">
        <f t="shared" si="44"/>
        <v>0.82660777193033375</v>
      </c>
      <c r="G287" s="29"/>
      <c r="H287" s="29">
        <f t="shared" si="45"/>
        <v>0.79813963055699033</v>
      </c>
      <c r="I287" s="45"/>
      <c r="J287" s="45"/>
      <c r="K287" s="45"/>
      <c r="L287" s="45"/>
    </row>
    <row r="288" spans="3:12" x14ac:dyDescent="0.25">
      <c r="D288" t="s">
        <v>107</v>
      </c>
      <c r="E288" s="28" t="s">
        <v>96</v>
      </c>
      <c r="F288" s="27">
        <f t="shared" si="44"/>
        <v>2.7898012302648767</v>
      </c>
      <c r="G288" s="29"/>
      <c r="H288" s="29">
        <f t="shared" si="45"/>
        <v>2.6937212531298425</v>
      </c>
      <c r="I288" s="45"/>
      <c r="J288" s="45"/>
      <c r="K288" s="45"/>
      <c r="L288" s="45"/>
    </row>
    <row r="289" spans="4:12" x14ac:dyDescent="0.25">
      <c r="D289" t="s">
        <v>103</v>
      </c>
      <c r="E289" s="28" t="s">
        <v>96</v>
      </c>
      <c r="F289" s="27">
        <f t="shared" si="44"/>
        <v>6.61286217544267</v>
      </c>
      <c r="G289" s="29"/>
      <c r="H289" s="29">
        <f t="shared" si="45"/>
        <v>6.3851170444559227</v>
      </c>
      <c r="I289" s="45"/>
      <c r="J289" s="45"/>
      <c r="K289" s="45"/>
      <c r="L289" s="45"/>
    </row>
  </sheetData>
  <pageMargins left="0.7" right="0.7" top="0.75" bottom="0.75" header="0.3" footer="0.3"/>
  <pageSetup paperSize="9" orientation="portrait" horizontalDpi="4294967293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3C0FC5-157C-4328-A357-ED2CD460828C}">
  <dimension ref="B1:P289"/>
  <sheetViews>
    <sheetView topLeftCell="A79" zoomScaleNormal="100" workbookViewId="0">
      <selection activeCell="H97" sqref="H97"/>
    </sheetView>
  </sheetViews>
  <sheetFormatPr defaultRowHeight="15" x14ac:dyDescent="0.25"/>
  <cols>
    <col min="1" max="1" width="1.5703125" customWidth="1"/>
    <col min="3" max="5" width="10.7109375" customWidth="1"/>
    <col min="6" max="6" width="14.140625" customWidth="1"/>
    <col min="7" max="8" width="11.7109375" customWidth="1"/>
    <col min="9" max="9" width="10" bestFit="1" customWidth="1"/>
    <col min="10" max="12" width="10.7109375" customWidth="1"/>
    <col min="15" max="16" width="11.7109375" customWidth="1"/>
  </cols>
  <sheetData>
    <row r="1" spans="2:11" ht="8.1" customHeight="1" x14ac:dyDescent="0.25"/>
    <row r="2" spans="2:11" x14ac:dyDescent="0.25">
      <c r="B2" t="s">
        <v>1</v>
      </c>
    </row>
    <row r="4" spans="2:11" x14ac:dyDescent="0.25">
      <c r="B4" t="s">
        <v>14</v>
      </c>
    </row>
    <row r="6" spans="2:11" x14ac:dyDescent="0.25">
      <c r="C6" t="s">
        <v>3</v>
      </c>
      <c r="F6" s="9"/>
      <c r="G6" t="s">
        <v>2</v>
      </c>
    </row>
    <row r="7" spans="2:11" x14ac:dyDescent="0.25">
      <c r="F7" s="9"/>
      <c r="G7" s="9" t="s">
        <v>125</v>
      </c>
      <c r="H7">
        <v>176</v>
      </c>
      <c r="I7" t="s">
        <v>6</v>
      </c>
    </row>
    <row r="8" spans="2:11" x14ac:dyDescent="0.25">
      <c r="F8" s="9"/>
      <c r="G8" s="9" t="s">
        <v>126</v>
      </c>
      <c r="H8">
        <f>2*H7</f>
        <v>352</v>
      </c>
      <c r="I8" t="s">
        <v>6</v>
      </c>
    </row>
    <row r="9" spans="2:11" x14ac:dyDescent="0.25">
      <c r="F9" s="9"/>
      <c r="G9" s="9" t="s">
        <v>127</v>
      </c>
      <c r="H9">
        <f>3*H7</f>
        <v>528</v>
      </c>
      <c r="I9" t="s">
        <v>6</v>
      </c>
    </row>
    <row r="10" spans="2:11" x14ac:dyDescent="0.25">
      <c r="F10" s="9"/>
      <c r="G10" s="9" t="s">
        <v>128</v>
      </c>
      <c r="H10">
        <f>4*H7</f>
        <v>704</v>
      </c>
      <c r="I10" t="s">
        <v>6</v>
      </c>
    </row>
    <row r="11" spans="2:11" x14ac:dyDescent="0.25">
      <c r="F11" s="9"/>
      <c r="G11" s="9" t="s">
        <v>129</v>
      </c>
      <c r="H11">
        <f>6*H7</f>
        <v>1056</v>
      </c>
      <c r="I11" t="s">
        <v>6</v>
      </c>
    </row>
    <row r="12" spans="2:11" x14ac:dyDescent="0.25">
      <c r="F12" s="9"/>
      <c r="G12" s="9" t="s">
        <v>130</v>
      </c>
      <c r="H12">
        <f>8*H7</f>
        <v>1408</v>
      </c>
      <c r="I12" t="s">
        <v>6</v>
      </c>
    </row>
    <row r="13" spans="2:11" x14ac:dyDescent="0.25">
      <c r="C13" t="s">
        <v>4</v>
      </c>
      <c r="G13" t="s">
        <v>5</v>
      </c>
      <c r="H13">
        <v>88</v>
      </c>
      <c r="I13" t="s">
        <v>6</v>
      </c>
    </row>
    <row r="14" spans="2:11" x14ac:dyDescent="0.25">
      <c r="H14" s="9" t="s">
        <v>134</v>
      </c>
      <c r="I14" s="9" t="s">
        <v>135</v>
      </c>
      <c r="J14" s="9" t="s">
        <v>136</v>
      </c>
      <c r="K14" s="9" t="s">
        <v>137</v>
      </c>
    </row>
    <row r="15" spans="2:11" x14ac:dyDescent="0.25">
      <c r="C15" t="s">
        <v>7</v>
      </c>
      <c r="F15" s="9" t="s">
        <v>96</v>
      </c>
      <c r="G15" t="s">
        <v>8</v>
      </c>
      <c r="H15">
        <v>0.7</v>
      </c>
      <c r="I15" s="4">
        <v>1</v>
      </c>
      <c r="J15">
        <v>1.5</v>
      </c>
      <c r="K15" s="4">
        <v>2</v>
      </c>
    </row>
    <row r="16" spans="2:11" x14ac:dyDescent="0.25">
      <c r="C16" t="s">
        <v>9</v>
      </c>
      <c r="G16" t="s">
        <v>0</v>
      </c>
      <c r="H16">
        <v>11</v>
      </c>
      <c r="I16" t="s">
        <v>6</v>
      </c>
    </row>
    <row r="17" spans="2:10" x14ac:dyDescent="0.25">
      <c r="C17" t="s">
        <v>10</v>
      </c>
      <c r="G17" t="s">
        <v>11</v>
      </c>
      <c r="H17">
        <f>H16+2*H15</f>
        <v>12.4</v>
      </c>
      <c r="I17" t="s">
        <v>6</v>
      </c>
    </row>
    <row r="18" spans="2:10" x14ac:dyDescent="0.25">
      <c r="C18" t="s">
        <v>12</v>
      </c>
      <c r="G18" t="s">
        <v>13</v>
      </c>
      <c r="H18">
        <f>(H17+H16)/2</f>
        <v>11.7</v>
      </c>
      <c r="I18" t="s">
        <v>6</v>
      </c>
    </row>
    <row r="20" spans="2:10" x14ac:dyDescent="0.25">
      <c r="B20" t="s">
        <v>38</v>
      </c>
    </row>
    <row r="21" spans="2:10" ht="18" x14ac:dyDescent="0.35">
      <c r="C21" t="s">
        <v>40</v>
      </c>
      <c r="G21" t="s">
        <v>42</v>
      </c>
      <c r="H21">
        <v>22</v>
      </c>
      <c r="I21" t="s">
        <v>6</v>
      </c>
    </row>
    <row r="22" spans="2:10" ht="18" x14ac:dyDescent="0.35">
      <c r="C22" t="s">
        <v>39</v>
      </c>
      <c r="G22" t="s">
        <v>43</v>
      </c>
      <c r="H22">
        <f>H16</f>
        <v>11</v>
      </c>
      <c r="I22" t="s">
        <v>6</v>
      </c>
    </row>
    <row r="23" spans="2:10" ht="18" x14ac:dyDescent="0.35">
      <c r="C23" t="s">
        <v>41</v>
      </c>
      <c r="G23" t="s">
        <v>44</v>
      </c>
      <c r="H23" s="66" t="s">
        <v>136</v>
      </c>
      <c r="I23" s="9" t="s">
        <v>134</v>
      </c>
      <c r="J23" s="9" t="s">
        <v>135</v>
      </c>
    </row>
    <row r="24" spans="2:10" x14ac:dyDescent="0.25">
      <c r="F24" s="9"/>
      <c r="G24" s="9" t="s">
        <v>96</v>
      </c>
      <c r="H24" s="4">
        <v>4</v>
      </c>
      <c r="I24" s="4">
        <v>3</v>
      </c>
      <c r="J24" s="4">
        <v>3.5</v>
      </c>
    </row>
    <row r="25" spans="2:10" ht="18" x14ac:dyDescent="0.35">
      <c r="C25" t="s">
        <v>64</v>
      </c>
      <c r="G25" t="s">
        <v>45</v>
      </c>
      <c r="H25" s="2">
        <f>((H21*COS(RADIANS(45)))^2+H22^2)^0.5</f>
        <v>19.05255888325765</v>
      </c>
      <c r="I25" t="s">
        <v>6</v>
      </c>
    </row>
    <row r="26" spans="2:10" x14ac:dyDescent="0.25">
      <c r="C26" t="s">
        <v>48</v>
      </c>
      <c r="G26" s="7" t="s">
        <v>49</v>
      </c>
      <c r="H26" s="2">
        <f>ATAN(11/(22*COS(RADIANS(45))))</f>
        <v>0.61547970867038726</v>
      </c>
      <c r="I26" t="s">
        <v>50</v>
      </c>
    </row>
    <row r="27" spans="2:10" x14ac:dyDescent="0.25">
      <c r="H27" s="2">
        <f>DEGREES(H26)</f>
        <v>35.264389682754654</v>
      </c>
      <c r="I27" t="s">
        <v>51</v>
      </c>
    </row>
    <row r="29" spans="2:10" x14ac:dyDescent="0.25">
      <c r="B29" t="s">
        <v>18</v>
      </c>
    </row>
    <row r="30" spans="2:10" x14ac:dyDescent="0.25">
      <c r="C30" t="s">
        <v>85</v>
      </c>
    </row>
    <row r="31" spans="2:10" ht="18" x14ac:dyDescent="0.35">
      <c r="B31" t="s">
        <v>78</v>
      </c>
      <c r="C31" t="s">
        <v>79</v>
      </c>
      <c r="D31" t="s">
        <v>82</v>
      </c>
      <c r="G31" t="s">
        <v>15</v>
      </c>
      <c r="H31">
        <v>73000</v>
      </c>
      <c r="I31" t="s">
        <v>17</v>
      </c>
    </row>
    <row r="32" spans="2:10" ht="18" x14ac:dyDescent="0.35">
      <c r="D32" t="s">
        <v>83</v>
      </c>
      <c r="G32" t="s">
        <v>65</v>
      </c>
      <c r="H32">
        <v>30000</v>
      </c>
      <c r="I32" t="s">
        <v>17</v>
      </c>
    </row>
    <row r="33" spans="2:10" ht="18" x14ac:dyDescent="0.35">
      <c r="B33" t="s">
        <v>86</v>
      </c>
      <c r="C33" t="s">
        <v>81</v>
      </c>
      <c r="D33" t="s">
        <v>82</v>
      </c>
      <c r="G33" t="s">
        <v>16</v>
      </c>
      <c r="H33">
        <v>1940</v>
      </c>
      <c r="I33" t="s">
        <v>17</v>
      </c>
    </row>
    <row r="34" spans="2:10" ht="18" x14ac:dyDescent="0.35">
      <c r="D34" t="s">
        <v>83</v>
      </c>
      <c r="G34" t="s">
        <v>84</v>
      </c>
      <c r="H34">
        <v>719</v>
      </c>
      <c r="I34" t="s">
        <v>17</v>
      </c>
    </row>
    <row r="35" spans="2:10" ht="18" x14ac:dyDescent="0.35">
      <c r="B35" t="s">
        <v>87</v>
      </c>
      <c r="C35" t="s">
        <v>80</v>
      </c>
      <c r="D35" t="s">
        <v>82</v>
      </c>
      <c r="G35" t="s">
        <v>16</v>
      </c>
      <c r="H35">
        <v>210000</v>
      </c>
      <c r="I35" t="s">
        <v>17</v>
      </c>
    </row>
    <row r="36" spans="2:10" ht="18" x14ac:dyDescent="0.35">
      <c r="D36" t="s">
        <v>83</v>
      </c>
      <c r="G36" t="s">
        <v>84</v>
      </c>
      <c r="H36">
        <v>81000</v>
      </c>
      <c r="I36" t="s">
        <v>17</v>
      </c>
    </row>
    <row r="38" spans="2:10" x14ac:dyDescent="0.25">
      <c r="B38" t="s">
        <v>91</v>
      </c>
    </row>
    <row r="39" spans="2:10" ht="18" x14ac:dyDescent="0.35">
      <c r="H39" s="9" t="s">
        <v>148</v>
      </c>
      <c r="I39" s="9"/>
      <c r="J39" s="9"/>
    </row>
    <row r="40" spans="2:10" ht="18" x14ac:dyDescent="0.35">
      <c r="B40" t="s">
        <v>86</v>
      </c>
      <c r="C40" t="s">
        <v>81</v>
      </c>
      <c r="D40" t="s">
        <v>82</v>
      </c>
      <c r="G40" t="s">
        <v>46</v>
      </c>
      <c r="H40" s="5">
        <f>$H$33*PI()*SIN($H$26)^3/2/COS($H$26)^2*(H24/$H$25)^2</f>
        <v>38.774333516411922</v>
      </c>
      <c r="I40" s="5"/>
      <c r="J40" s="5"/>
    </row>
    <row r="41" spans="2:10" ht="18" x14ac:dyDescent="0.35">
      <c r="D41" t="s">
        <v>83</v>
      </c>
      <c r="G41" t="s">
        <v>47</v>
      </c>
      <c r="H41" s="5">
        <f>$H$33*PI()*SIN($H$26)*(H24/$H$25)^2</f>
        <v>155.09733406564769</v>
      </c>
      <c r="I41" s="5"/>
      <c r="J41" s="5"/>
    </row>
    <row r="42" spans="2:10" ht="18" x14ac:dyDescent="0.35">
      <c r="B42" t="s">
        <v>87</v>
      </c>
      <c r="C42" t="s">
        <v>80</v>
      </c>
      <c r="D42" t="s">
        <v>82</v>
      </c>
      <c r="G42" t="s">
        <v>46</v>
      </c>
      <c r="H42" s="5">
        <f>$H$35*PI()*SIN($H$26)^3/2/COS($H$26)^2*(H24/$H$25)^2</f>
        <v>4197.221669302322</v>
      </c>
      <c r="I42" s="5"/>
      <c r="J42" s="5"/>
    </row>
    <row r="43" spans="2:10" ht="18" x14ac:dyDescent="0.35">
      <c r="D43" t="s">
        <v>83</v>
      </c>
      <c r="G43" t="s">
        <v>47</v>
      </c>
      <c r="H43" s="5">
        <f>$H$35*PI()*SIN($H$26)*(H24/$H$25)^2</f>
        <v>16788.886677209288</v>
      </c>
      <c r="I43" s="5"/>
      <c r="J43" s="5"/>
    </row>
    <row r="44" spans="2:10" x14ac:dyDescent="0.25">
      <c r="G44" s="4"/>
    </row>
    <row r="45" spans="2:10" x14ac:dyDescent="0.25">
      <c r="G45" s="4"/>
    </row>
    <row r="46" spans="2:10" x14ac:dyDescent="0.25">
      <c r="B46" t="s">
        <v>66</v>
      </c>
      <c r="G46" s="4"/>
    </row>
    <row r="47" spans="2:10" x14ac:dyDescent="0.25">
      <c r="C47" t="s">
        <v>70</v>
      </c>
      <c r="G47" s="4"/>
    </row>
    <row r="48" spans="2:10" x14ac:dyDescent="0.25">
      <c r="C48" t="s">
        <v>67</v>
      </c>
      <c r="G48" s="4"/>
    </row>
    <row r="49" spans="2:8" x14ac:dyDescent="0.25">
      <c r="C49" t="s">
        <v>68</v>
      </c>
      <c r="G49" s="4"/>
    </row>
    <row r="50" spans="2:8" x14ac:dyDescent="0.25">
      <c r="C50" t="s">
        <v>69</v>
      </c>
      <c r="G50" s="4"/>
    </row>
    <row r="51" spans="2:8" x14ac:dyDescent="0.25">
      <c r="G51" s="4"/>
    </row>
    <row r="52" spans="2:8" x14ac:dyDescent="0.25">
      <c r="B52" t="s">
        <v>76</v>
      </c>
      <c r="G52" s="4"/>
    </row>
    <row r="53" spans="2:8" x14ac:dyDescent="0.25">
      <c r="C53" t="s">
        <v>93</v>
      </c>
      <c r="F53" t="s">
        <v>71</v>
      </c>
      <c r="G53" s="4"/>
    </row>
    <row r="54" spans="2:8" x14ac:dyDescent="0.25">
      <c r="F54" t="s">
        <v>72</v>
      </c>
      <c r="G54" s="4"/>
    </row>
    <row r="55" spans="2:8" x14ac:dyDescent="0.25">
      <c r="C55" t="s">
        <v>94</v>
      </c>
      <c r="F55" t="s">
        <v>73</v>
      </c>
      <c r="G55" s="4"/>
    </row>
    <row r="56" spans="2:8" x14ac:dyDescent="0.25">
      <c r="F56" t="s">
        <v>74</v>
      </c>
      <c r="G56" s="4"/>
    </row>
    <row r="57" spans="2:8" x14ac:dyDescent="0.25">
      <c r="C57" t="s">
        <v>75</v>
      </c>
      <c r="F57" t="s">
        <v>77</v>
      </c>
      <c r="G57" s="4"/>
    </row>
    <row r="60" spans="2:8" x14ac:dyDescent="0.25">
      <c r="B60" t="s">
        <v>22</v>
      </c>
    </row>
    <row r="61" spans="2:8" x14ac:dyDescent="0.25">
      <c r="B61" s="8" t="s">
        <v>52</v>
      </c>
    </row>
    <row r="62" spans="2:8" x14ac:dyDescent="0.25">
      <c r="C62" t="s">
        <v>24</v>
      </c>
    </row>
    <row r="63" spans="2:8" x14ac:dyDescent="0.25">
      <c r="C63" t="s">
        <v>61</v>
      </c>
    </row>
    <row r="64" spans="2:8" ht="18" x14ac:dyDescent="0.35">
      <c r="D64" s="11"/>
      <c r="E64" s="38" t="s">
        <v>138</v>
      </c>
      <c r="F64" s="38" t="s">
        <v>139</v>
      </c>
      <c r="G64" s="38" t="s">
        <v>140</v>
      </c>
      <c r="H64" s="38" t="s">
        <v>141</v>
      </c>
    </row>
    <row r="65" spans="3:8" x14ac:dyDescent="0.25">
      <c r="D65" s="3" t="s">
        <v>23</v>
      </c>
      <c r="E65" s="39">
        <f>$H$18/H15</f>
        <v>16.714285714285715</v>
      </c>
      <c r="F65" s="39">
        <f t="shared" ref="F65:H65" si="0">$H$18/I15</f>
        <v>11.7</v>
      </c>
      <c r="G65" s="39">
        <f t="shared" si="0"/>
        <v>7.8</v>
      </c>
      <c r="H65" s="39">
        <f t="shared" si="0"/>
        <v>5.85</v>
      </c>
    </row>
    <row r="66" spans="3:8" x14ac:dyDescent="0.25">
      <c r="C66" t="s">
        <v>25</v>
      </c>
    </row>
    <row r="67" spans="3:8" x14ac:dyDescent="0.25">
      <c r="C67" s="1" t="s">
        <v>26</v>
      </c>
    </row>
    <row r="68" spans="3:8" ht="18" x14ac:dyDescent="0.35">
      <c r="C68" s="1"/>
      <c r="D68" s="41" t="s">
        <v>27</v>
      </c>
      <c r="E68" s="38" t="s">
        <v>138</v>
      </c>
      <c r="F68" s="38" t="s">
        <v>139</v>
      </c>
      <c r="G68" s="38" t="s">
        <v>140</v>
      </c>
      <c r="H68" s="38" t="s">
        <v>141</v>
      </c>
    </row>
    <row r="69" spans="3:8" x14ac:dyDescent="0.25">
      <c r="D69" t="s">
        <v>143</v>
      </c>
      <c r="E69" s="40">
        <f>$H$31*H15/$H$33/$H$16*($H$18/$H$16)^2</f>
        <v>2.7090239103999001</v>
      </c>
      <c r="F69" s="40">
        <f t="shared" ref="F69:H69" si="1">$H$31*I15/$H$33/$H$16*($H$18/$H$16)^2</f>
        <v>3.8700341577141431</v>
      </c>
      <c r="G69" s="40">
        <f t="shared" si="1"/>
        <v>5.8050512365712148</v>
      </c>
      <c r="H69" s="40">
        <f t="shared" si="1"/>
        <v>7.7400683154282861</v>
      </c>
    </row>
    <row r="70" spans="3:8" x14ac:dyDescent="0.25">
      <c r="D70" t="s">
        <v>144</v>
      </c>
      <c r="E70" s="40">
        <f>$H$31*H15/$H$35/$H$16*($H$18/$H$16)^2</f>
        <v>2.5026220886551459E-2</v>
      </c>
      <c r="F70" s="40">
        <f t="shared" ref="F70:H70" si="2">$H$31*I15/$H$35/$H$16*($H$18/$H$16)^2</f>
        <v>3.5751744123644943E-2</v>
      </c>
      <c r="G70" s="40">
        <f t="shared" si="2"/>
        <v>5.3627616185467415E-2</v>
      </c>
      <c r="H70" s="40">
        <f t="shared" si="2"/>
        <v>7.1503488247289887E-2</v>
      </c>
    </row>
    <row r="71" spans="3:8" x14ac:dyDescent="0.25">
      <c r="D71" t="s">
        <v>88</v>
      </c>
      <c r="E71" s="40">
        <f>$H$31*H15/$H$40/$H$16*($H$18/$H$16)^2</f>
        <v>135.54085678742408</v>
      </c>
      <c r="F71" s="40">
        <f t="shared" ref="F71:H71" si="3">$H$31*I15/$H$40/$H$16*($H$18/$H$16)^2</f>
        <v>193.62979541060582</v>
      </c>
      <c r="G71" s="40">
        <f t="shared" si="3"/>
        <v>290.44469311590882</v>
      </c>
      <c r="H71" s="40">
        <f t="shared" si="3"/>
        <v>387.25959082121165</v>
      </c>
    </row>
    <row r="72" spans="3:8" x14ac:dyDescent="0.25">
      <c r="D72" t="s">
        <v>89</v>
      </c>
      <c r="E72" s="40">
        <f>$H$31*H15/$H$42/$H$16*($H$18/$H$16)^2</f>
        <v>1.2521393436552508</v>
      </c>
      <c r="F72" s="40">
        <f t="shared" ref="F72:H72" si="4">$H$31*I15/$H$42/$H$16*($H$18/$H$16)^2</f>
        <v>1.7887704909360731</v>
      </c>
      <c r="G72" s="40">
        <f t="shared" si="4"/>
        <v>2.683155736404109</v>
      </c>
      <c r="H72" s="40">
        <f t="shared" si="4"/>
        <v>3.5775409818721462</v>
      </c>
    </row>
    <row r="73" spans="3:8" x14ac:dyDescent="0.25">
      <c r="C73" t="s">
        <v>28</v>
      </c>
    </row>
    <row r="74" spans="3:8" ht="18" x14ac:dyDescent="0.35">
      <c r="D74" s="41" t="s">
        <v>27</v>
      </c>
      <c r="E74" s="38" t="s">
        <v>138</v>
      </c>
      <c r="F74" s="38" t="s">
        <v>139</v>
      </c>
      <c r="G74" s="38" t="s">
        <v>140</v>
      </c>
      <c r="H74" s="38" t="s">
        <v>141</v>
      </c>
    </row>
    <row r="75" spans="3:8" x14ac:dyDescent="0.25">
      <c r="D75" t="s">
        <v>143</v>
      </c>
      <c r="E75" s="40">
        <f>$H$31*H15*$H$18/$H$33/$H$16^2</f>
        <v>2.5469455567862318</v>
      </c>
      <c r="F75" s="40">
        <f t="shared" ref="F75:H75" si="5">$H$31*I15*$H$18/$H$33/$H$16^2</f>
        <v>3.6384936525517593</v>
      </c>
      <c r="G75" s="40">
        <f t="shared" si="5"/>
        <v>5.4577404788276391</v>
      </c>
      <c r="H75" s="40">
        <f t="shared" si="5"/>
        <v>7.2769873051035185</v>
      </c>
    </row>
    <row r="76" spans="3:8" x14ac:dyDescent="0.25">
      <c r="D76" t="s">
        <v>144</v>
      </c>
      <c r="E76" s="40">
        <f>$H$31*H15*$H$18/$H$35/$H$16^2</f>
        <v>2.352892561983471E-2</v>
      </c>
      <c r="F76" s="40">
        <f t="shared" ref="F76:H76" si="6">$H$31*I15*$H$18/$H$35/$H$16^2</f>
        <v>3.3612750885478153E-2</v>
      </c>
      <c r="G76" s="40">
        <f t="shared" si="6"/>
        <v>5.041912632821724E-2</v>
      </c>
      <c r="H76" s="40">
        <f t="shared" si="6"/>
        <v>6.7225501770956306E-2</v>
      </c>
    </row>
    <row r="77" spans="3:8" x14ac:dyDescent="0.25">
      <c r="D77" t="s">
        <v>88</v>
      </c>
      <c r="E77" s="40">
        <f>$H$31*H15*$H$18/$H$40/$H$16^2</f>
        <v>127.4315747574073</v>
      </c>
      <c r="F77" s="40">
        <f t="shared" ref="F77:G77" si="7">$H$31*I15*$H$18/$H$40/$H$16^2</f>
        <v>182.04510679629615</v>
      </c>
      <c r="G77" s="40">
        <f t="shared" si="7"/>
        <v>273.06766019444422</v>
      </c>
      <c r="H77" s="40">
        <f>$H$31*K15*$H$18/$H$40/$H$16^2</f>
        <v>364.09021359259231</v>
      </c>
    </row>
    <row r="78" spans="3:8" x14ac:dyDescent="0.25">
      <c r="D78" t="s">
        <v>89</v>
      </c>
      <c r="E78" s="40">
        <f>$H$31*H15*$H$18/$H$42/$H$16^2</f>
        <v>1.1772250239493816</v>
      </c>
      <c r="F78" s="40">
        <f t="shared" ref="F78:H78" si="8">$H$31*I15*$H$18/$H$42/$H$16^2</f>
        <v>1.6817500342134022</v>
      </c>
      <c r="G78" s="40">
        <f t="shared" si="8"/>
        <v>2.5226250513201034</v>
      </c>
      <c r="H78" s="40">
        <f t="shared" si="8"/>
        <v>3.3635000684268044</v>
      </c>
    </row>
    <row r="79" spans="3:8" x14ac:dyDescent="0.25">
      <c r="C79" t="s">
        <v>90</v>
      </c>
    </row>
    <row r="80" spans="3:8" ht="18" x14ac:dyDescent="0.35">
      <c r="D80" s="11"/>
      <c r="E80" s="38" t="s">
        <v>138</v>
      </c>
      <c r="F80" s="38" t="s">
        <v>139</v>
      </c>
      <c r="G80" s="38" t="s">
        <v>140</v>
      </c>
      <c r="H80" s="38" t="s">
        <v>141</v>
      </c>
    </row>
    <row r="81" spans="2:14" x14ac:dyDescent="0.25">
      <c r="D81" s="3" t="s">
        <v>23</v>
      </c>
      <c r="E81" s="42">
        <f>$H$18/H15</f>
        <v>16.714285714285715</v>
      </c>
      <c r="F81" s="42">
        <f t="shared" ref="F81:H81" si="9">$H$18/I15</f>
        <v>11.7</v>
      </c>
      <c r="G81" s="42">
        <f t="shared" si="9"/>
        <v>7.8</v>
      </c>
      <c r="H81" s="42">
        <f t="shared" si="9"/>
        <v>5.85</v>
      </c>
    </row>
    <row r="82" spans="2:14" x14ac:dyDescent="0.25">
      <c r="D82" s="3"/>
      <c r="E82" s="2"/>
    </row>
    <row r="84" spans="2:14" x14ac:dyDescent="0.25">
      <c r="B84" t="s">
        <v>19</v>
      </c>
    </row>
    <row r="85" spans="2:14" x14ac:dyDescent="0.25">
      <c r="B85" t="s">
        <v>32</v>
      </c>
    </row>
    <row r="86" spans="2:14" ht="18" x14ac:dyDescent="0.35">
      <c r="D86" s="11"/>
      <c r="E86" s="43"/>
      <c r="F86" s="38" t="s">
        <v>138</v>
      </c>
      <c r="G86" s="11"/>
      <c r="H86" s="38" t="s">
        <v>139</v>
      </c>
      <c r="I86" s="11"/>
      <c r="J86" s="38" t="s">
        <v>140</v>
      </c>
      <c r="K86" s="11"/>
      <c r="L86" s="38" t="s">
        <v>141</v>
      </c>
      <c r="M86" s="11"/>
    </row>
    <row r="87" spans="2:14" ht="17.25" x14ac:dyDescent="0.25">
      <c r="D87" s="6" t="s">
        <v>29</v>
      </c>
      <c r="E87" s="9" t="s">
        <v>92</v>
      </c>
      <c r="F87" s="44">
        <f>$H$31*$H$13*H15^3/6</f>
        <v>367238.66666666657</v>
      </c>
      <c r="G87" s="10" t="str">
        <f>IF(E65&gt;5.7,"Trascurabile","Non trascurabile")</f>
        <v>Trascurabile</v>
      </c>
      <c r="H87" s="44">
        <f>$H$31*$H$13*I15^3/6</f>
        <v>1070666.6666666667</v>
      </c>
      <c r="I87" s="10" t="str">
        <f>IF(F65&gt;5.7,"Trascurabile","Non trascurabile")</f>
        <v>Trascurabile</v>
      </c>
      <c r="J87" s="44">
        <f>$H$31*$H$13*J15^3/6</f>
        <v>3613500</v>
      </c>
      <c r="K87" s="10" t="str">
        <f>IF(G65&gt;5.7,"Trascurabile","Non trascurabile")</f>
        <v>Trascurabile</v>
      </c>
      <c r="L87" s="44">
        <f>$H$31*$H$13*K15^3/6</f>
        <v>8565333.333333334</v>
      </c>
      <c r="M87" s="10" t="str">
        <f>IF(H65&gt;5.7,"Trascurabile","Non trascurabile")</f>
        <v>Trascurabile</v>
      </c>
    </row>
    <row r="88" spans="2:14" ht="17.25" x14ac:dyDescent="0.25">
      <c r="D88" s="48" t="s">
        <v>30</v>
      </c>
      <c r="E88" s="12" t="s">
        <v>92</v>
      </c>
      <c r="F88" s="49">
        <f>$H$31*$H$13*H15*$H$18^2/2</f>
        <v>307783475.99999994</v>
      </c>
      <c r="G88" s="50" t="s">
        <v>33</v>
      </c>
      <c r="H88" s="49">
        <f>$H$31*$H$13*I15*$H$18^2/2</f>
        <v>439690679.99999994</v>
      </c>
      <c r="I88" s="50" t="s">
        <v>33</v>
      </c>
      <c r="J88" s="49">
        <f>$H$31*$H$13*J15*$H$18^2/2</f>
        <v>659536019.99999988</v>
      </c>
      <c r="K88" s="50" t="s">
        <v>33</v>
      </c>
      <c r="L88" s="49">
        <f>$H$31*$H$13*K15*$H$18^2/2</f>
        <v>879381359.99999988</v>
      </c>
      <c r="M88" s="50" t="s">
        <v>33</v>
      </c>
    </row>
    <row r="89" spans="2:14" x14ac:dyDescent="0.25">
      <c r="D89" s="6"/>
      <c r="E89" s="9"/>
      <c r="F89" s="45"/>
      <c r="G89" s="10"/>
      <c r="H89" s="45"/>
      <c r="I89" s="10"/>
      <c r="J89" s="45"/>
      <c r="K89" s="10"/>
      <c r="L89" s="45"/>
      <c r="M89" s="10"/>
    </row>
    <row r="90" spans="2:14" ht="18" x14ac:dyDescent="0.35">
      <c r="D90" s="52" t="s">
        <v>31</v>
      </c>
      <c r="E90" s="17"/>
      <c r="F90" s="61" t="s">
        <v>145</v>
      </c>
      <c r="G90" s="53"/>
      <c r="H90" s="14" t="s">
        <v>138</v>
      </c>
      <c r="I90" s="14" t="s">
        <v>139</v>
      </c>
      <c r="J90" s="14" t="s">
        <v>140</v>
      </c>
      <c r="K90" s="14" t="s">
        <v>141</v>
      </c>
    </row>
    <row r="91" spans="2:14" ht="18" customHeight="1" x14ac:dyDescent="0.25">
      <c r="D91" t="s">
        <v>143</v>
      </c>
      <c r="E91" s="9" t="s">
        <v>92</v>
      </c>
      <c r="F91" s="5">
        <f>H33*$H$13*$H$16^3/12</f>
        <v>18935693.333333332</v>
      </c>
      <c r="H91" s="10" t="str">
        <f>IF(E69&gt;16.7,"Trascurabile","Non trascurabile")</f>
        <v>Non trascurabile</v>
      </c>
      <c r="I91" s="10" t="str">
        <f t="shared" ref="I91:K94" si="10">IF(F69&gt;16.7,"Trascurabile","Non trascurabile")</f>
        <v>Non trascurabile</v>
      </c>
      <c r="J91" s="10" t="str">
        <f t="shared" si="10"/>
        <v>Non trascurabile</v>
      </c>
      <c r="K91" s="10" t="str">
        <f t="shared" si="10"/>
        <v>Non trascurabile</v>
      </c>
      <c r="L91" s="46"/>
      <c r="M91" s="47"/>
      <c r="N91" s="46"/>
    </row>
    <row r="92" spans="2:14" ht="17.25" x14ac:dyDescent="0.25">
      <c r="D92" t="s">
        <v>144</v>
      </c>
      <c r="E92" s="9" t="s">
        <v>92</v>
      </c>
      <c r="F92" s="5">
        <f>H35*$H$13*$H$16^3/12</f>
        <v>2049740000</v>
      </c>
      <c r="H92" s="10" t="str">
        <f>IF(E70&gt;16.7,"Trascurabile","Non trascurabile")</f>
        <v>Non trascurabile</v>
      </c>
      <c r="I92" s="10" t="str">
        <f t="shared" si="10"/>
        <v>Non trascurabile</v>
      </c>
      <c r="J92" s="10" t="str">
        <f t="shared" si="10"/>
        <v>Non trascurabile</v>
      </c>
      <c r="K92" s="10" t="str">
        <f t="shared" si="10"/>
        <v>Non trascurabile</v>
      </c>
      <c r="L92" s="47"/>
      <c r="M92" s="46"/>
      <c r="N92" s="46"/>
    </row>
    <row r="93" spans="2:14" ht="17.25" x14ac:dyDescent="0.25">
      <c r="D93" t="s">
        <v>88</v>
      </c>
      <c r="E93" s="9" t="s">
        <v>92</v>
      </c>
      <c r="F93" s="5">
        <f>H40*$H$13*$H$16^3/12</f>
        <v>378463.34467585798</v>
      </c>
      <c r="H93" s="10" t="str">
        <f>IF(E71&gt;16.7,"Trascurabile","Non trascurabile")</f>
        <v>Trascurabile</v>
      </c>
      <c r="I93" s="10" t="str">
        <f t="shared" si="10"/>
        <v>Trascurabile</v>
      </c>
      <c r="J93" s="10" t="str">
        <f t="shared" si="10"/>
        <v>Trascurabile</v>
      </c>
      <c r="K93" s="10" t="str">
        <f t="shared" si="10"/>
        <v>Trascurabile</v>
      </c>
      <c r="L93" s="47"/>
      <c r="M93" s="46"/>
      <c r="N93" s="46"/>
    </row>
    <row r="94" spans="2:14" ht="17.25" x14ac:dyDescent="0.25">
      <c r="D94" s="11" t="s">
        <v>89</v>
      </c>
      <c r="E94" s="12" t="s">
        <v>92</v>
      </c>
      <c r="F94" s="51">
        <f>H42*$H$13*$H$16^3/12</f>
        <v>40967681.640170194</v>
      </c>
      <c r="G94" s="11"/>
      <c r="H94" s="50" t="str">
        <f>IF(E72&gt;16.7,"Trascurabile","Non trascurabile")</f>
        <v>Non trascurabile</v>
      </c>
      <c r="I94" s="50" t="str">
        <f t="shared" si="10"/>
        <v>Non trascurabile</v>
      </c>
      <c r="J94" s="50" t="str">
        <f t="shared" si="10"/>
        <v>Non trascurabile</v>
      </c>
      <c r="K94" s="50" t="str">
        <f t="shared" si="10"/>
        <v>Non trascurabile</v>
      </c>
      <c r="L94" s="47"/>
      <c r="M94" s="46"/>
      <c r="N94" s="46"/>
    </row>
    <row r="95" spans="2:14" x14ac:dyDescent="0.25">
      <c r="D95" s="6"/>
      <c r="E95" s="9"/>
      <c r="F95" s="5"/>
      <c r="G95" s="10"/>
      <c r="H95" s="5"/>
      <c r="I95" s="46"/>
      <c r="J95" s="47"/>
      <c r="K95" s="46"/>
      <c r="L95" s="47"/>
      <c r="M95" s="46"/>
      <c r="N95" s="46"/>
    </row>
    <row r="96" spans="2:14" x14ac:dyDescent="0.25">
      <c r="C96" t="s">
        <v>142</v>
      </c>
      <c r="D96" s="6"/>
      <c r="E96" s="9"/>
      <c r="F96" s="5"/>
      <c r="G96" s="10"/>
      <c r="H96" s="5"/>
      <c r="I96" s="46"/>
      <c r="J96" s="47"/>
      <c r="K96" s="46"/>
      <c r="L96" s="47"/>
      <c r="M96" s="46"/>
      <c r="N96" s="46"/>
    </row>
    <row r="97" spans="2:16" x14ac:dyDescent="0.25">
      <c r="D97" s="6"/>
      <c r="E97" s="9"/>
      <c r="F97" s="5"/>
      <c r="G97" s="10"/>
      <c r="H97" s="5"/>
      <c r="I97" s="46"/>
      <c r="J97" s="47"/>
      <c r="K97" s="46"/>
      <c r="L97" s="47"/>
      <c r="M97" s="46"/>
      <c r="N97" s="46"/>
    </row>
    <row r="98" spans="2:16" ht="18" x14ac:dyDescent="0.35">
      <c r="C98" s="60" t="s">
        <v>138</v>
      </c>
      <c r="D98" s="55"/>
      <c r="E98" s="56"/>
      <c r="F98" s="54"/>
      <c r="I98" s="59"/>
      <c r="J98" s="54"/>
      <c r="K98" s="60" t="s">
        <v>139</v>
      </c>
      <c r="L98" s="55"/>
      <c r="M98" s="56"/>
      <c r="N98" s="51"/>
      <c r="O98" s="50"/>
      <c r="P98" s="51"/>
    </row>
    <row r="99" spans="2:16" ht="17.25" x14ac:dyDescent="0.25">
      <c r="C99" s="9" t="s">
        <v>20</v>
      </c>
      <c r="D99" s="11" t="s">
        <v>59</v>
      </c>
      <c r="E99" s="12" t="s">
        <v>92</v>
      </c>
      <c r="F99" s="20">
        <f>F87</f>
        <v>367238.66666666657</v>
      </c>
      <c r="G99" s="13"/>
      <c r="H99" s="15"/>
      <c r="I99" s="45"/>
      <c r="J99" s="54"/>
      <c r="K99" s="9" t="s">
        <v>20</v>
      </c>
      <c r="L99" s="11" t="s">
        <v>59</v>
      </c>
      <c r="M99" s="12" t="s">
        <v>92</v>
      </c>
      <c r="N99" s="19">
        <f>H87</f>
        <v>1070666.6666666667</v>
      </c>
      <c r="O99" s="11"/>
      <c r="P99" s="51"/>
    </row>
    <row r="100" spans="2:16" x14ac:dyDescent="0.25">
      <c r="C100" s="17"/>
      <c r="D100" s="11"/>
      <c r="E100" s="14"/>
      <c r="F100" s="51"/>
      <c r="G100" s="57" t="s">
        <v>86</v>
      </c>
      <c r="H100" s="57" t="s">
        <v>87</v>
      </c>
      <c r="I100" s="45"/>
      <c r="J100" s="54"/>
      <c r="K100" s="17"/>
      <c r="L100" s="11"/>
      <c r="M100" s="12"/>
      <c r="N100" s="15"/>
      <c r="O100" s="57" t="s">
        <v>86</v>
      </c>
      <c r="P100" s="57" t="s">
        <v>87</v>
      </c>
    </row>
    <row r="101" spans="2:16" ht="17.25" x14ac:dyDescent="0.25">
      <c r="C101" s="17" t="s">
        <v>20</v>
      </c>
      <c r="D101" s="13" t="s">
        <v>60</v>
      </c>
      <c r="E101" s="14" t="s">
        <v>92</v>
      </c>
      <c r="F101" s="58"/>
      <c r="G101" s="15">
        <f>$F$88+F91</f>
        <v>326719169.33333325</v>
      </c>
      <c r="H101" s="15">
        <f>$F$88+F92</f>
        <v>2357523476</v>
      </c>
      <c r="I101" s="45"/>
      <c r="J101" s="45"/>
      <c r="K101" s="17" t="s">
        <v>20</v>
      </c>
      <c r="L101" s="13" t="s">
        <v>60</v>
      </c>
      <c r="M101" s="14" t="s">
        <v>92</v>
      </c>
      <c r="N101" s="58"/>
      <c r="O101" s="15">
        <f>$H$88+F91</f>
        <v>458626373.33333325</v>
      </c>
      <c r="P101" s="15">
        <f>$H$88+F92</f>
        <v>2489430680</v>
      </c>
    </row>
    <row r="102" spans="2:16" ht="17.25" x14ac:dyDescent="0.25">
      <c r="C102" s="9" t="s">
        <v>20</v>
      </c>
      <c r="D102" s="16" t="s">
        <v>95</v>
      </c>
      <c r="E102" s="17" t="s">
        <v>92</v>
      </c>
      <c r="F102" s="21"/>
      <c r="G102" s="18">
        <f>$F$88</f>
        <v>307783475.99999994</v>
      </c>
      <c r="H102" s="18">
        <f>$F$88+F94</f>
        <v>348751157.64017016</v>
      </c>
      <c r="I102" s="45"/>
      <c r="J102" s="45"/>
      <c r="K102" s="9" t="s">
        <v>20</v>
      </c>
      <c r="L102" s="16" t="s">
        <v>95</v>
      </c>
      <c r="M102" s="17" t="s">
        <v>92</v>
      </c>
      <c r="N102" s="21"/>
      <c r="O102" s="18">
        <f>$H$88</f>
        <v>439690679.99999994</v>
      </c>
      <c r="P102" s="18">
        <f>$H$88+F94</f>
        <v>480658361.64017016</v>
      </c>
    </row>
    <row r="103" spans="2:16" x14ac:dyDescent="0.25">
      <c r="C103" s="9"/>
      <c r="D103" s="45"/>
      <c r="E103" s="28"/>
      <c r="F103" s="45"/>
      <c r="G103" s="45"/>
      <c r="H103" s="54"/>
      <c r="I103" s="45"/>
      <c r="J103" s="54"/>
      <c r="K103" s="45"/>
      <c r="L103" s="54"/>
    </row>
    <row r="104" spans="2:16" ht="18" x14ac:dyDescent="0.35">
      <c r="C104" s="60" t="s">
        <v>140</v>
      </c>
      <c r="D104" s="55"/>
      <c r="E104" s="56"/>
      <c r="F104" s="51"/>
      <c r="G104" s="50"/>
      <c r="H104" s="51"/>
      <c r="I104" s="59"/>
      <c r="J104" s="54"/>
      <c r="K104" s="60" t="s">
        <v>141</v>
      </c>
      <c r="L104" s="55"/>
      <c r="M104" s="56"/>
      <c r="N104" s="51"/>
      <c r="O104" s="50"/>
      <c r="P104" s="51"/>
    </row>
    <row r="105" spans="2:16" ht="17.25" x14ac:dyDescent="0.25">
      <c r="C105" s="9" t="s">
        <v>20</v>
      </c>
      <c r="D105" s="11" t="s">
        <v>59</v>
      </c>
      <c r="E105" s="12" t="s">
        <v>92</v>
      </c>
      <c r="F105" s="19">
        <f>J87</f>
        <v>3613500</v>
      </c>
      <c r="G105" s="11"/>
      <c r="H105" s="51"/>
      <c r="I105" s="45"/>
      <c r="J105" s="54"/>
      <c r="K105" s="9" t="s">
        <v>20</v>
      </c>
      <c r="L105" s="11" t="s">
        <v>59</v>
      </c>
      <c r="M105" s="12" t="s">
        <v>92</v>
      </c>
      <c r="N105" s="62">
        <f>L87</f>
        <v>8565333.333333334</v>
      </c>
      <c r="O105" s="11"/>
      <c r="P105" s="51"/>
    </row>
    <row r="106" spans="2:16" x14ac:dyDescent="0.25">
      <c r="C106" s="17"/>
      <c r="D106" s="11"/>
      <c r="E106" s="14"/>
      <c r="F106" s="51"/>
      <c r="G106" s="57" t="s">
        <v>86</v>
      </c>
      <c r="H106" s="57" t="s">
        <v>87</v>
      </c>
      <c r="I106" s="45"/>
      <c r="J106" s="54"/>
      <c r="K106" s="17"/>
      <c r="L106" s="11"/>
      <c r="M106" s="12"/>
      <c r="N106" s="15"/>
      <c r="O106" s="57" t="s">
        <v>86</v>
      </c>
      <c r="P106" s="57" t="s">
        <v>87</v>
      </c>
    </row>
    <row r="107" spans="2:16" ht="17.25" x14ac:dyDescent="0.25">
      <c r="C107" s="17" t="s">
        <v>20</v>
      </c>
      <c r="D107" s="13" t="s">
        <v>60</v>
      </c>
      <c r="E107" s="14" t="s">
        <v>92</v>
      </c>
      <c r="F107" s="58"/>
      <c r="G107" s="15">
        <f>$J$88+F91</f>
        <v>678471713.33333325</v>
      </c>
      <c r="H107" s="15">
        <f>$J$88+F92</f>
        <v>2709276020</v>
      </c>
      <c r="I107" s="45"/>
      <c r="J107" s="45"/>
      <c r="K107" s="17" t="s">
        <v>20</v>
      </c>
      <c r="L107" s="13" t="s">
        <v>60</v>
      </c>
      <c r="M107" s="14" t="s">
        <v>92</v>
      </c>
      <c r="N107" s="49"/>
      <c r="O107" s="15">
        <f>$L$88+F91</f>
        <v>898317053.33333325</v>
      </c>
      <c r="P107" s="15">
        <f>$L$88+F92</f>
        <v>2929121360</v>
      </c>
    </row>
    <row r="108" spans="2:16" ht="17.25" x14ac:dyDescent="0.25">
      <c r="C108" s="9" t="s">
        <v>20</v>
      </c>
      <c r="D108" s="16" t="s">
        <v>95</v>
      </c>
      <c r="E108" s="17" t="s">
        <v>92</v>
      </c>
      <c r="F108" s="21"/>
      <c r="G108" s="18">
        <f>$J$88</f>
        <v>659536019.99999988</v>
      </c>
      <c r="H108" s="18">
        <f>$J$88+F94</f>
        <v>700503701.6401701</v>
      </c>
      <c r="I108" s="45"/>
      <c r="J108" s="45"/>
      <c r="K108" s="9" t="s">
        <v>20</v>
      </c>
      <c r="L108" s="16" t="s">
        <v>95</v>
      </c>
      <c r="M108" s="17" t="s">
        <v>92</v>
      </c>
      <c r="N108" s="21"/>
      <c r="O108" s="18">
        <f>$L$88</f>
        <v>879381359.99999988</v>
      </c>
      <c r="P108" s="18">
        <f>$L$88+F94</f>
        <v>920349041.6401701</v>
      </c>
    </row>
    <row r="109" spans="2:16" x14ac:dyDescent="0.25">
      <c r="E109" s="5"/>
      <c r="G109" s="5"/>
    </row>
    <row r="110" spans="2:16" x14ac:dyDescent="0.25">
      <c r="E110" s="5"/>
      <c r="G110" s="5"/>
    </row>
    <row r="111" spans="2:16" x14ac:dyDescent="0.25">
      <c r="B111" t="s">
        <v>34</v>
      </c>
    </row>
    <row r="112" spans="2:16" x14ac:dyDescent="0.25">
      <c r="F112" t="s">
        <v>143</v>
      </c>
      <c r="H112" t="s">
        <v>144</v>
      </c>
      <c r="J112" t="s">
        <v>88</v>
      </c>
      <c r="L112" t="s">
        <v>89</v>
      </c>
    </row>
    <row r="113" spans="2:12" x14ac:dyDescent="0.25">
      <c r="D113" t="s">
        <v>35</v>
      </c>
      <c r="E113" s="9" t="s">
        <v>97</v>
      </c>
      <c r="F113" s="5">
        <f>H34*$H$13*$H$18^2/$H$16</f>
        <v>787391.2799999998</v>
      </c>
      <c r="H113" s="5">
        <f>H36*$H$13*$H$18^2/$H$16</f>
        <v>88704719.999999985</v>
      </c>
      <c r="J113" s="5">
        <f>H41*$H$13*$H$18^2/$H$16</f>
        <v>169850.19248197207</v>
      </c>
      <c r="L113" s="5">
        <f>H43*$H$13*$H$18^2/$H$16</f>
        <v>18385845.577945434</v>
      </c>
    </row>
    <row r="114" spans="2:12" x14ac:dyDescent="0.25">
      <c r="D114" t="s">
        <v>36</v>
      </c>
      <c r="E114" s="9" t="s">
        <v>97</v>
      </c>
      <c r="F114" s="5">
        <f>H34*$H$13*$H$18</f>
        <v>740282.39999999991</v>
      </c>
      <c r="H114" s="5">
        <f>H36*$H$13*$H$18</f>
        <v>83397600</v>
      </c>
      <c r="J114" s="5">
        <f>H41*$H$13*$H$18</f>
        <v>159688.21515399084</v>
      </c>
      <c r="L114" s="5">
        <f>H43*$H$13*$H$18</f>
        <v>17285837.722854681</v>
      </c>
    </row>
    <row r="115" spans="2:12" x14ac:dyDescent="0.25">
      <c r="C115" s="9" t="s">
        <v>21</v>
      </c>
      <c r="E115" s="9" t="s">
        <v>97</v>
      </c>
    </row>
    <row r="116" spans="2:12" ht="18" x14ac:dyDescent="0.35">
      <c r="E116" s="28" t="s">
        <v>138</v>
      </c>
      <c r="F116" s="5">
        <f>IF($E$81&gt;100,$F$114,$F$113)</f>
        <v>787391.2799999998</v>
      </c>
      <c r="H116" s="5">
        <f>IF($E$81&gt;100,$H$114,$H$113)</f>
        <v>88704719.999999985</v>
      </c>
      <c r="J116" s="5">
        <f>IF($E$81&gt;100,$J$114,$J$113)</f>
        <v>169850.19248197207</v>
      </c>
      <c r="L116" s="5">
        <f>IF($E$81&gt;100,$L$114,$L$113)</f>
        <v>18385845.577945434</v>
      </c>
    </row>
    <row r="117" spans="2:12" ht="18" x14ac:dyDescent="0.35">
      <c r="E117" s="28" t="s">
        <v>139</v>
      </c>
      <c r="F117" s="5">
        <f>IF($F$81&gt;100,$F$114,$F$113)</f>
        <v>787391.2799999998</v>
      </c>
      <c r="H117" s="5">
        <f>IF($F$81&gt;100,$H$114,$H$113)</f>
        <v>88704719.999999985</v>
      </c>
      <c r="J117" s="5">
        <f>IF($F$81&gt;100,$J$114,$J$113)</f>
        <v>169850.19248197207</v>
      </c>
      <c r="L117" s="5">
        <f>IF($F$81&gt;100,$L$114,$L$113)</f>
        <v>18385845.577945434</v>
      </c>
    </row>
    <row r="118" spans="2:12" ht="18" x14ac:dyDescent="0.35">
      <c r="E118" s="28" t="s">
        <v>140</v>
      </c>
      <c r="F118" s="5">
        <f>IF($G$81&gt;100,$F$114,$F$113)</f>
        <v>787391.2799999998</v>
      </c>
      <c r="H118" s="5">
        <f>IF($G$81&gt;100,$H$114,$H$113)</f>
        <v>88704719.999999985</v>
      </c>
      <c r="J118" s="5">
        <f>IF($G$81&gt;100,$J$114,$J$113)</f>
        <v>169850.19248197207</v>
      </c>
      <c r="L118" s="5">
        <f>IF($G$81&gt;100,$L$114,$L$113)</f>
        <v>18385845.577945434</v>
      </c>
    </row>
    <row r="119" spans="2:12" ht="18" x14ac:dyDescent="0.35">
      <c r="E119" s="28" t="s">
        <v>141</v>
      </c>
      <c r="F119" s="5">
        <f>IF($H$81&gt;100,$F$114,$F$113)</f>
        <v>787391.2799999998</v>
      </c>
      <c r="H119" s="5">
        <f>IF($H$81&gt;100,$H$114,$H$113)</f>
        <v>88704719.999999985</v>
      </c>
      <c r="J119" s="5">
        <f>IF($H$81&gt;100,$J$114,$J$113)</f>
        <v>169850.19248197207</v>
      </c>
      <c r="L119" s="5">
        <f>IF($G$81&gt;100,$L$114,$L$113)</f>
        <v>18385845.577945434</v>
      </c>
    </row>
    <row r="122" spans="2:12" x14ac:dyDescent="0.25">
      <c r="B122" t="s">
        <v>53</v>
      </c>
    </row>
    <row r="123" spans="2:12" x14ac:dyDescent="0.25">
      <c r="C123" t="s">
        <v>54</v>
      </c>
    </row>
    <row r="124" spans="2:12" x14ac:dyDescent="0.25">
      <c r="C124" t="s">
        <v>62</v>
      </c>
    </row>
    <row r="125" spans="2:12" x14ac:dyDescent="0.25">
      <c r="C125" t="s">
        <v>63</v>
      </c>
    </row>
    <row r="126" spans="2:12" x14ac:dyDescent="0.25">
      <c r="B126" t="s">
        <v>55</v>
      </c>
      <c r="F126" t="s">
        <v>56</v>
      </c>
      <c r="G126">
        <v>100</v>
      </c>
      <c r="H126" t="s">
        <v>37</v>
      </c>
    </row>
    <row r="127" spans="2:12" ht="18" x14ac:dyDescent="0.35">
      <c r="B127" s="63" t="s">
        <v>138</v>
      </c>
      <c r="C127" t="s">
        <v>57</v>
      </c>
    </row>
    <row r="128" spans="2:12" x14ac:dyDescent="0.25">
      <c r="C128" s="9" t="s">
        <v>58</v>
      </c>
      <c r="D128" s="16" t="s">
        <v>59</v>
      </c>
      <c r="E128" s="17"/>
      <c r="F128" s="21"/>
      <c r="G128" s="22"/>
      <c r="H128" s="34" t="s">
        <v>146</v>
      </c>
      <c r="I128" s="22"/>
      <c r="J128" s="22"/>
      <c r="K128" s="22"/>
      <c r="L128" s="22"/>
    </row>
    <row r="129" spans="3:14" x14ac:dyDescent="0.25">
      <c r="C129" s="9"/>
      <c r="D129" t="s">
        <v>2</v>
      </c>
      <c r="E129" s="28" t="s">
        <v>96</v>
      </c>
      <c r="F129" s="27">
        <f t="shared" ref="F129:F134" si="11">$G$126*H7^3/48/$F$99</f>
        <v>30.927752705778992</v>
      </c>
      <c r="G129" s="22"/>
      <c r="H129" s="33">
        <f>IF(F129&gt;$H$7,"Senza senso",F129/$H$7)</f>
        <v>0.17572586764647155</v>
      </c>
      <c r="I129" s="22"/>
      <c r="J129" s="22"/>
      <c r="K129" s="22"/>
      <c r="L129" s="22"/>
    </row>
    <row r="130" spans="3:14" x14ac:dyDescent="0.25">
      <c r="C130" s="9"/>
      <c r="D130" t="s">
        <v>100</v>
      </c>
      <c r="E130" s="28" t="s">
        <v>96</v>
      </c>
      <c r="F130" s="27">
        <f t="shared" si="11"/>
        <v>247.42202164623194</v>
      </c>
      <c r="G130" s="22"/>
      <c r="H130" s="33">
        <f>IF(F130&gt;$H$8,"Senza senso",F130/$H$8)</f>
        <v>0.7029034705858862</v>
      </c>
      <c r="I130" s="22"/>
      <c r="J130" s="22"/>
      <c r="K130" s="22"/>
      <c r="L130" s="22"/>
    </row>
    <row r="131" spans="3:14" x14ac:dyDescent="0.25">
      <c r="C131" s="9"/>
      <c r="D131" t="s">
        <v>101</v>
      </c>
      <c r="E131" s="28" t="s">
        <v>96</v>
      </c>
      <c r="F131" s="27">
        <f t="shared" si="11"/>
        <v>835.04932305603279</v>
      </c>
      <c r="G131" s="22"/>
      <c r="H131" s="33" t="str">
        <f>IF(F131&gt;$H$9,"Senza senso",F131/$H$9)</f>
        <v>Senza senso</v>
      </c>
      <c r="I131" s="22"/>
      <c r="J131" s="22"/>
      <c r="K131" s="22"/>
      <c r="L131" s="22"/>
    </row>
    <row r="132" spans="3:14" x14ac:dyDescent="0.25">
      <c r="C132" s="9"/>
      <c r="D132" t="s">
        <v>102</v>
      </c>
      <c r="E132" s="28" t="s">
        <v>96</v>
      </c>
      <c r="F132" s="32">
        <f t="shared" si="11"/>
        <v>1979.3761731698555</v>
      </c>
      <c r="G132" s="22"/>
      <c r="H132" s="33" t="str">
        <f>IF(F132&gt;$H$10,"Senza senso",F132/$H$10)</f>
        <v>Senza senso</v>
      </c>
      <c r="I132" s="22"/>
      <c r="J132" s="22"/>
      <c r="K132" s="22"/>
      <c r="L132" s="22"/>
    </row>
    <row r="133" spans="3:14" x14ac:dyDescent="0.25">
      <c r="C133" s="9"/>
      <c r="D133" t="s">
        <v>107</v>
      </c>
      <c r="E133" s="28" t="s">
        <v>96</v>
      </c>
      <c r="F133" s="32">
        <f t="shared" si="11"/>
        <v>6680.3945844482623</v>
      </c>
      <c r="G133" s="22"/>
      <c r="H133" s="33" t="str">
        <f>IF(F133&gt;$H$11,"Senza senso",F133/$H$11)</f>
        <v>Senza senso</v>
      </c>
      <c r="I133" s="22"/>
      <c r="J133" t="s">
        <v>104</v>
      </c>
      <c r="K133" s="22"/>
      <c r="L133" s="22"/>
    </row>
    <row r="134" spans="3:14" x14ac:dyDescent="0.25">
      <c r="C134" s="9"/>
      <c r="D134" t="s">
        <v>103</v>
      </c>
      <c r="E134" s="28" t="s">
        <v>96</v>
      </c>
      <c r="F134" s="32">
        <f t="shared" si="11"/>
        <v>15835.009385358844</v>
      </c>
      <c r="G134" s="22"/>
      <c r="H134" s="33" t="str">
        <f>IF(F134&gt;$H$12,"Senza senso",F134/$H$12)</f>
        <v>Senza senso</v>
      </c>
      <c r="I134" s="22"/>
      <c r="J134" s="22" t="s">
        <v>207</v>
      </c>
    </row>
    <row r="135" spans="3:14" x14ac:dyDescent="0.25">
      <c r="C135" s="9"/>
      <c r="E135" s="28"/>
      <c r="F135" s="31"/>
      <c r="G135" s="22"/>
      <c r="H135" s="22"/>
      <c r="I135" s="22"/>
      <c r="J135" t="s">
        <v>111</v>
      </c>
    </row>
    <row r="136" spans="3:14" x14ac:dyDescent="0.25">
      <c r="C136" s="9"/>
      <c r="E136" s="9"/>
      <c r="F136" s="24" t="s">
        <v>86</v>
      </c>
      <c r="G136" s="25"/>
      <c r="H136" s="25" t="s">
        <v>87</v>
      </c>
      <c r="I136" s="29"/>
      <c r="J136" s="24" t="s">
        <v>88</v>
      </c>
      <c r="K136" s="25"/>
      <c r="L136" s="16"/>
      <c r="M136" s="25" t="s">
        <v>89</v>
      </c>
      <c r="N136" s="16"/>
    </row>
    <row r="137" spans="3:14" x14ac:dyDescent="0.25">
      <c r="C137" s="26" t="s">
        <v>98</v>
      </c>
      <c r="E137" s="9"/>
      <c r="F137" s="22"/>
      <c r="G137" s="22"/>
      <c r="H137" s="22"/>
      <c r="I137" s="29"/>
    </row>
    <row r="138" spans="3:14" x14ac:dyDescent="0.25">
      <c r="C138" s="9" t="s">
        <v>58</v>
      </c>
      <c r="D138" s="16" t="s">
        <v>60</v>
      </c>
      <c r="E138" s="30"/>
      <c r="F138" s="16"/>
      <c r="G138" s="25"/>
      <c r="H138" s="16"/>
      <c r="I138" s="29"/>
    </row>
    <row r="139" spans="3:14" x14ac:dyDescent="0.25">
      <c r="C139" s="9"/>
      <c r="D139" t="s">
        <v>2</v>
      </c>
      <c r="E139" s="28" t="s">
        <v>96</v>
      </c>
      <c r="F139" s="27">
        <f t="shared" ref="F139:F144" si="12">$G$126*H7^3/48/$G$101+$G$126*H7/4/$F$116</f>
        <v>4.0351465394988364E-2</v>
      </c>
      <c r="G139" s="29"/>
      <c r="H139" s="29">
        <f t="shared" ref="H139:H144" si="13">$G$126*H7^3/48/$H$101+$G$126*H7/4/$H$116</f>
        <v>4.8673137226023129E-3</v>
      </c>
      <c r="I139" s="29"/>
    </row>
    <row r="140" spans="3:14" x14ac:dyDescent="0.25">
      <c r="C140" s="9"/>
      <c r="D140" t="s">
        <v>100</v>
      </c>
      <c r="E140" s="28" t="s">
        <v>96</v>
      </c>
      <c r="F140" s="27">
        <f t="shared" si="12"/>
        <v>0.28928328479569232</v>
      </c>
      <c r="G140" s="29"/>
      <c r="H140" s="29">
        <f t="shared" si="13"/>
        <v>3.8640893148918873E-2</v>
      </c>
      <c r="I140" s="29"/>
    </row>
    <row r="141" spans="3:14" x14ac:dyDescent="0.25">
      <c r="C141" s="9"/>
      <c r="D141" t="s">
        <v>101</v>
      </c>
      <c r="E141" s="28" t="s">
        <v>96</v>
      </c>
      <c r="F141" s="27">
        <f t="shared" si="12"/>
        <v>0.95537581220782752</v>
      </c>
      <c r="G141" s="29"/>
      <c r="H141" s="29">
        <f t="shared" si="13"/>
        <v>0.13022700398266393</v>
      </c>
      <c r="I141" s="29"/>
    </row>
    <row r="142" spans="3:14" x14ac:dyDescent="0.25">
      <c r="C142" s="9"/>
      <c r="D142" t="s">
        <v>102</v>
      </c>
      <c r="E142" s="28" t="s">
        <v>96</v>
      </c>
      <c r="F142" s="27">
        <f t="shared" si="12"/>
        <v>2.2472094016371096</v>
      </c>
      <c r="G142" s="29"/>
      <c r="H142" s="29">
        <f t="shared" si="13"/>
        <v>0.30853191192755175</v>
      </c>
      <c r="I142" s="29"/>
    </row>
    <row r="143" spans="3:14" x14ac:dyDescent="0.25">
      <c r="C143" s="9"/>
      <c r="D143" t="s">
        <v>107</v>
      </c>
      <c r="E143" s="28" t="s">
        <v>96</v>
      </c>
      <c r="F143" s="27">
        <f t="shared" si="12"/>
        <v>7.542421182569977</v>
      </c>
      <c r="G143" s="29"/>
      <c r="H143" s="29">
        <f t="shared" si="13"/>
        <v>1.0409231819656124</v>
      </c>
      <c r="I143" s="29"/>
    </row>
    <row r="144" spans="3:14" x14ac:dyDescent="0.25">
      <c r="C144" s="9"/>
      <c r="D144" t="s">
        <v>103</v>
      </c>
      <c r="E144" s="28" t="s">
        <v>96</v>
      </c>
      <c r="F144" s="27">
        <f t="shared" si="12"/>
        <v>17.843561459640018</v>
      </c>
      <c r="G144" s="29"/>
      <c r="H144" s="29">
        <f t="shared" si="13"/>
        <v>2.4670648288928154</v>
      </c>
      <c r="I144" s="29"/>
    </row>
    <row r="145" spans="3:14" x14ac:dyDescent="0.25">
      <c r="C145" s="9" t="s">
        <v>58</v>
      </c>
      <c r="D145" s="16" t="s">
        <v>95</v>
      </c>
      <c r="E145" s="17"/>
      <c r="F145" s="24"/>
      <c r="G145" s="25"/>
      <c r="H145" s="25"/>
      <c r="I145" s="29"/>
      <c r="J145" s="21" t="s">
        <v>105</v>
      </c>
      <c r="K145" s="16" t="s">
        <v>106</v>
      </c>
      <c r="L145" s="16"/>
      <c r="M145" s="16" t="s">
        <v>105</v>
      </c>
      <c r="N145" s="16" t="s">
        <v>106</v>
      </c>
    </row>
    <row r="146" spans="3:14" x14ac:dyDescent="0.25">
      <c r="C146" s="9"/>
      <c r="D146" t="s">
        <v>2</v>
      </c>
      <c r="E146" s="28" t="s">
        <v>96</v>
      </c>
      <c r="F146" s="27">
        <f t="shared" ref="F146:F151" si="14">$G$126*H7^3/48/$G$102+$G$126*H7/4/$J$116</f>
        <v>6.2807313798332404E-2</v>
      </c>
      <c r="G146" s="29"/>
      <c r="H146" s="29">
        <f t="shared" ref="H146:H151" si="15">$G$126*H7^3/48/$H$102+$G$126*H7/4/$L$116</f>
        <v>3.2806566044374853E-2</v>
      </c>
      <c r="I146" s="29"/>
      <c r="J146" s="64">
        <v>0.159</v>
      </c>
      <c r="K146" s="65">
        <v>0.192</v>
      </c>
    </row>
    <row r="147" spans="3:14" x14ac:dyDescent="0.25">
      <c r="C147" s="9"/>
      <c r="D147" t="s">
        <v>100</v>
      </c>
      <c r="E147" s="28" t="s">
        <v>96</v>
      </c>
      <c r="F147" s="27">
        <f t="shared" si="14"/>
        <v>0.34702742364943279</v>
      </c>
      <c r="G147" s="29"/>
      <c r="H147" s="29">
        <f t="shared" si="15"/>
        <v>0.26101664117275969</v>
      </c>
      <c r="I147" s="29"/>
      <c r="J147" s="64">
        <v>0.57899999999999996</v>
      </c>
      <c r="K147" s="65">
        <v>0.60899999999999999</v>
      </c>
    </row>
    <row r="148" spans="3:14" x14ac:dyDescent="0.25">
      <c r="C148" s="9"/>
      <c r="D148" t="s">
        <v>101</v>
      </c>
      <c r="E148" s="28" t="s">
        <v>96</v>
      </c>
      <c r="F148" s="27">
        <f t="shared" si="14"/>
        <v>1.0740731256060692</v>
      </c>
      <c r="G148" s="29"/>
      <c r="H148" s="29">
        <f t="shared" si="15"/>
        <v>0.88003373446916466</v>
      </c>
      <c r="I148" s="29"/>
      <c r="J148" s="64">
        <v>1.4970000000000001</v>
      </c>
      <c r="K148" s="65">
        <v>1.526</v>
      </c>
    </row>
    <row r="149" spans="3:14" x14ac:dyDescent="0.25">
      <c r="C149" s="9"/>
      <c r="D149" t="s">
        <v>102</v>
      </c>
      <c r="E149" s="28" t="s">
        <v>96</v>
      </c>
      <c r="F149" s="27">
        <f t="shared" si="14"/>
        <v>2.4653572157210095</v>
      </c>
      <c r="G149" s="29"/>
      <c r="H149" s="29">
        <f t="shared" si="15"/>
        <v>2.0852613550175993</v>
      </c>
      <c r="I149" s="29"/>
      <c r="J149" s="64">
        <v>3.1619999999999999</v>
      </c>
      <c r="K149" s="65">
        <v>3.1859999999999999</v>
      </c>
    </row>
    <row r="150" spans="3:14" x14ac:dyDescent="0.25">
      <c r="C150" s="9"/>
      <c r="D150" t="s">
        <v>107</v>
      </c>
      <c r="E150" s="28" t="s">
        <v>96</v>
      </c>
      <c r="F150" s="27">
        <f t="shared" si="14"/>
        <v>8.1262917446368732</v>
      </c>
      <c r="G150" s="29"/>
      <c r="H150" s="29">
        <f t="shared" si="15"/>
        <v>7.0359622142066005</v>
      </c>
      <c r="I150" s="29"/>
      <c r="J150" s="64">
        <v>9.7469999999999999</v>
      </c>
      <c r="K150" s="65">
        <v>9.7690000000000001</v>
      </c>
    </row>
    <row r="151" spans="3:14" x14ac:dyDescent="0.25">
      <c r="C151" s="9"/>
      <c r="D151" t="s">
        <v>103</v>
      </c>
      <c r="E151" s="28" t="s">
        <v>96</v>
      </c>
      <c r="F151" s="27">
        <f t="shared" si="14"/>
        <v>19.101133378819171</v>
      </c>
      <c r="G151" s="29"/>
      <c r="H151" s="29">
        <f t="shared" si="15"/>
        <v>16.67634729141184</v>
      </c>
      <c r="I151" s="29"/>
      <c r="J151" s="64">
        <v>21.91</v>
      </c>
      <c r="K151" s="65">
        <v>21.928000000000001</v>
      </c>
    </row>
    <row r="152" spans="3:14" x14ac:dyDescent="0.25">
      <c r="C152" s="26" t="s">
        <v>99</v>
      </c>
      <c r="E152" s="9"/>
      <c r="F152" s="22"/>
      <c r="G152" s="22"/>
      <c r="H152" s="22"/>
      <c r="I152" s="29"/>
      <c r="J152" s="29"/>
      <c r="K152" s="29"/>
      <c r="L152" s="29"/>
    </row>
    <row r="153" spans="3:14" x14ac:dyDescent="0.25">
      <c r="C153" s="9" t="s">
        <v>58</v>
      </c>
      <c r="D153" s="16" t="s">
        <v>60</v>
      </c>
      <c r="E153" s="17"/>
      <c r="F153" s="21"/>
      <c r="G153" s="16"/>
      <c r="H153" s="16"/>
      <c r="I153" s="29"/>
      <c r="J153" s="29"/>
      <c r="K153" s="29"/>
      <c r="L153" s="29"/>
    </row>
    <row r="154" spans="3:14" x14ac:dyDescent="0.25">
      <c r="C154" s="9"/>
      <c r="D154" t="s">
        <v>2</v>
      </c>
      <c r="E154" s="28" t="s">
        <v>96</v>
      </c>
      <c r="F154" s="27">
        <f t="shared" ref="F154:F159" si="16">$G$126*H7^3/48/$G$101</f>
        <v>3.4763392334285936E-2</v>
      </c>
      <c r="G154" s="29"/>
      <c r="H154" s="29">
        <f t="shared" ref="H154:H159" si="17">$G$126*H7^3/48/$H$101</f>
        <v>4.8177109506190412E-3</v>
      </c>
      <c r="I154" s="29"/>
      <c r="J154" s="29"/>
      <c r="K154" s="29"/>
      <c r="L154" s="29"/>
    </row>
    <row r="155" spans="3:14" x14ac:dyDescent="0.25">
      <c r="C155" s="9"/>
      <c r="D155" t="s">
        <v>100</v>
      </c>
      <c r="E155" s="28" t="s">
        <v>96</v>
      </c>
      <c r="F155" s="27">
        <f t="shared" si="16"/>
        <v>0.27810713867428749</v>
      </c>
      <c r="G155" s="29"/>
      <c r="H155" s="29">
        <f t="shared" si="17"/>
        <v>3.8541687604952329E-2</v>
      </c>
      <c r="I155" s="29"/>
      <c r="J155" s="29"/>
      <c r="K155" s="29"/>
      <c r="L155" s="29"/>
    </row>
    <row r="156" spans="3:14" x14ac:dyDescent="0.25">
      <c r="C156" s="9"/>
      <c r="D156" t="s">
        <v>101</v>
      </c>
      <c r="E156" s="28" t="s">
        <v>96</v>
      </c>
      <c r="F156" s="27">
        <f t="shared" si="16"/>
        <v>0.93861159302572028</v>
      </c>
      <c r="G156" s="29"/>
      <c r="H156" s="29">
        <f t="shared" si="17"/>
        <v>0.13007819566671411</v>
      </c>
      <c r="I156" s="29"/>
      <c r="J156" s="29"/>
      <c r="K156" s="29"/>
      <c r="L156" s="29"/>
    </row>
    <row r="157" spans="3:14" x14ac:dyDescent="0.25">
      <c r="C157" s="9"/>
      <c r="D157" t="s">
        <v>102</v>
      </c>
      <c r="E157" s="28" t="s">
        <v>96</v>
      </c>
      <c r="F157" s="27">
        <f t="shared" si="16"/>
        <v>2.2248571093942999</v>
      </c>
      <c r="G157" s="29"/>
      <c r="H157" s="29">
        <f t="shared" si="17"/>
        <v>0.30833350083961863</v>
      </c>
      <c r="I157" s="29"/>
      <c r="J157" s="29"/>
      <c r="K157" s="29"/>
      <c r="L157" s="29"/>
    </row>
    <row r="158" spans="3:14" x14ac:dyDescent="0.25">
      <c r="C158" s="9"/>
      <c r="D158" t="s">
        <v>107</v>
      </c>
      <c r="E158" s="28" t="s">
        <v>96</v>
      </c>
      <c r="F158" s="27">
        <f t="shared" si="16"/>
        <v>7.5088927442057622</v>
      </c>
      <c r="G158" s="29"/>
      <c r="H158" s="29">
        <f t="shared" si="17"/>
        <v>1.0406255653337129</v>
      </c>
      <c r="I158" s="29"/>
      <c r="J158" s="29"/>
      <c r="K158" s="29"/>
      <c r="L158" s="29"/>
    </row>
    <row r="159" spans="3:14" x14ac:dyDescent="0.25">
      <c r="C159" s="9"/>
      <c r="D159" t="s">
        <v>103</v>
      </c>
      <c r="E159" s="28" t="s">
        <v>96</v>
      </c>
      <c r="F159" s="27">
        <f t="shared" si="16"/>
        <v>17.798856875154399</v>
      </c>
      <c r="G159" s="29"/>
      <c r="H159" s="29">
        <f t="shared" si="17"/>
        <v>2.4666680067169491</v>
      </c>
      <c r="I159" s="29"/>
      <c r="J159" s="29"/>
      <c r="K159" s="29"/>
      <c r="L159" s="29"/>
    </row>
    <row r="160" spans="3:14" x14ac:dyDescent="0.25">
      <c r="C160" s="9" t="s">
        <v>58</v>
      </c>
      <c r="D160" s="16" t="s">
        <v>95</v>
      </c>
      <c r="E160" s="17"/>
      <c r="F160" s="24"/>
      <c r="G160" s="25"/>
      <c r="H160" s="25"/>
      <c r="I160" s="29"/>
      <c r="J160" s="45"/>
      <c r="K160" s="45"/>
      <c r="L160" s="45"/>
    </row>
    <row r="161" spans="2:12" x14ac:dyDescent="0.25">
      <c r="D161" t="s">
        <v>2</v>
      </c>
      <c r="E161" s="28" t="s">
        <v>96</v>
      </c>
      <c r="F161" s="27">
        <f t="shared" ref="F161:F166" si="18">$G$126*H7^3/48/$G$102</f>
        <v>3.690213267546133E-2</v>
      </c>
      <c r="G161" s="29"/>
      <c r="H161" s="29">
        <f t="shared" ref="H161:H166" si="19">$G$126*H7^3/48/$H$102</f>
        <v>3.2567251514001666E-2</v>
      </c>
      <c r="I161" s="45"/>
      <c r="J161" s="45"/>
      <c r="K161" s="45"/>
      <c r="L161" s="45"/>
    </row>
    <row r="162" spans="2:12" x14ac:dyDescent="0.25">
      <c r="D162" t="s">
        <v>100</v>
      </c>
      <c r="E162" s="28" t="s">
        <v>96</v>
      </c>
      <c r="F162" s="27">
        <f t="shared" si="18"/>
        <v>0.29521706140369064</v>
      </c>
      <c r="G162" s="29"/>
      <c r="H162" s="29">
        <f t="shared" si="19"/>
        <v>0.26053801211201333</v>
      </c>
      <c r="I162" s="45"/>
      <c r="J162" s="45"/>
      <c r="K162" s="45"/>
      <c r="L162" s="45"/>
    </row>
    <row r="163" spans="2:12" x14ac:dyDescent="0.25">
      <c r="D163" t="s">
        <v>101</v>
      </c>
      <c r="E163" s="28" t="s">
        <v>96</v>
      </c>
      <c r="F163" s="27">
        <f t="shared" si="18"/>
        <v>0.99635758223745596</v>
      </c>
      <c r="G163" s="29"/>
      <c r="H163" s="29">
        <f t="shared" si="19"/>
        <v>0.87931579087804512</v>
      </c>
      <c r="I163" s="45"/>
      <c r="J163" s="45"/>
      <c r="K163" s="45"/>
      <c r="L163" s="45"/>
    </row>
    <row r="164" spans="2:12" x14ac:dyDescent="0.25">
      <c r="D164" t="s">
        <v>102</v>
      </c>
      <c r="E164" s="28" t="s">
        <v>96</v>
      </c>
      <c r="F164" s="27">
        <f t="shared" si="18"/>
        <v>2.3617364912295251</v>
      </c>
      <c r="G164" s="29"/>
      <c r="H164" s="29">
        <f t="shared" si="19"/>
        <v>2.0843040968961066</v>
      </c>
      <c r="I164" s="45"/>
      <c r="J164" s="45"/>
      <c r="K164" s="45"/>
      <c r="L164" s="45"/>
    </row>
    <row r="165" spans="2:12" x14ac:dyDescent="0.25">
      <c r="D165" t="s">
        <v>107</v>
      </c>
      <c r="E165" s="28" t="s">
        <v>96</v>
      </c>
      <c r="F165" s="27">
        <f t="shared" si="18"/>
        <v>7.9708606578996477</v>
      </c>
      <c r="G165" s="29"/>
      <c r="H165" s="29">
        <f t="shared" si="19"/>
        <v>7.034526327024361</v>
      </c>
      <c r="I165" s="45"/>
      <c r="J165" s="45"/>
      <c r="K165" s="45"/>
      <c r="L165" s="45"/>
    </row>
    <row r="166" spans="2:12" x14ac:dyDescent="0.25">
      <c r="D166" t="s">
        <v>103</v>
      </c>
      <c r="E166" s="28" t="s">
        <v>96</v>
      </c>
      <c r="F166" s="27">
        <f t="shared" si="18"/>
        <v>18.893891929836201</v>
      </c>
      <c r="G166" s="29"/>
      <c r="H166" s="29">
        <f t="shared" si="19"/>
        <v>16.674432775168853</v>
      </c>
      <c r="I166" s="45"/>
      <c r="J166" s="45"/>
      <c r="K166" s="45"/>
      <c r="L166" s="45"/>
    </row>
    <row r="167" spans="2:12" x14ac:dyDescent="0.25">
      <c r="J167" s="29"/>
      <c r="K167" s="29"/>
      <c r="L167" s="29"/>
    </row>
    <row r="168" spans="2:12" ht="18" x14ac:dyDescent="0.35">
      <c r="B168" s="63" t="s">
        <v>139</v>
      </c>
      <c r="C168" t="s">
        <v>57</v>
      </c>
    </row>
    <row r="169" spans="2:12" x14ac:dyDescent="0.25">
      <c r="C169" s="9" t="s">
        <v>58</v>
      </c>
      <c r="D169" s="16" t="s">
        <v>59</v>
      </c>
      <c r="E169" s="17"/>
      <c r="F169" s="21"/>
      <c r="G169" s="22"/>
      <c r="H169" s="34" t="s">
        <v>146</v>
      </c>
      <c r="I169" s="22"/>
      <c r="J169" s="22"/>
      <c r="K169" s="22"/>
      <c r="L169" s="22"/>
    </row>
    <row r="170" spans="2:12" x14ac:dyDescent="0.25">
      <c r="C170" s="9"/>
      <c r="D170" t="s">
        <v>2</v>
      </c>
      <c r="E170" s="28" t="s">
        <v>96</v>
      </c>
      <c r="F170" s="27">
        <f>$G$126*H7^3/48/$N$99</f>
        <v>10.608219178082191</v>
      </c>
      <c r="G170" s="22"/>
      <c r="H170" s="33">
        <f>IF(F170&gt;$H$7,"Senza senso",F170/$H$7)</f>
        <v>6.0273972602739721E-2</v>
      </c>
      <c r="I170" s="22"/>
      <c r="J170" s="22"/>
      <c r="K170" s="22"/>
      <c r="L170" s="22"/>
    </row>
    <row r="171" spans="2:12" x14ac:dyDescent="0.25">
      <c r="C171" s="9"/>
      <c r="D171" t="s">
        <v>100</v>
      </c>
      <c r="E171" s="28" t="s">
        <v>96</v>
      </c>
      <c r="F171" s="27">
        <f>$G$126*H8^3/48/$N$99</f>
        <v>84.865753424657527</v>
      </c>
      <c r="G171" s="22"/>
      <c r="H171" s="33">
        <f>IF(F171&gt;$H$8,"Senza senso",F171/$H$8)</f>
        <v>0.24109589041095889</v>
      </c>
      <c r="I171" s="22"/>
      <c r="J171" s="22"/>
      <c r="K171" s="22"/>
      <c r="L171" s="22"/>
    </row>
    <row r="172" spans="2:12" x14ac:dyDescent="0.25">
      <c r="C172" s="9"/>
      <c r="D172" t="s">
        <v>101</v>
      </c>
      <c r="E172" s="28" t="s">
        <v>96</v>
      </c>
      <c r="F172" s="27">
        <f>$G$126*H$9^3/48/$N$99</f>
        <v>286.42191780821918</v>
      </c>
      <c r="G172" s="22"/>
      <c r="H172" s="33">
        <f>IF(F172&gt;$H$9,"Senza senso",F172/$H$9)</f>
        <v>0.54246575342465753</v>
      </c>
      <c r="I172" s="22"/>
      <c r="J172" s="22"/>
      <c r="K172" s="22"/>
      <c r="L172" s="22"/>
    </row>
    <row r="173" spans="2:12" x14ac:dyDescent="0.25">
      <c r="C173" s="9"/>
      <c r="D173" t="s">
        <v>102</v>
      </c>
      <c r="E173" s="28" t="s">
        <v>96</v>
      </c>
      <c r="F173" s="27">
        <f>$G$126*H$10^3/48/$N$99</f>
        <v>678.92602739726021</v>
      </c>
      <c r="G173" s="22"/>
      <c r="H173" s="33">
        <f>IF(F173&gt;$H$10,"Senza senso",F173/$H$10)</f>
        <v>0.96438356164383554</v>
      </c>
      <c r="I173" s="22"/>
      <c r="J173" s="22"/>
      <c r="K173" s="22"/>
      <c r="L173" s="22"/>
    </row>
    <row r="174" spans="2:12" x14ac:dyDescent="0.25">
      <c r="C174" s="9"/>
      <c r="D174" t="s">
        <v>107</v>
      </c>
      <c r="E174" s="28" t="s">
        <v>96</v>
      </c>
      <c r="F174" s="27">
        <f>$G$126*H$11^3/48/$N$99</f>
        <v>2291.3753424657534</v>
      </c>
      <c r="G174" s="22"/>
      <c r="H174" s="33" t="str">
        <f>IF(F174&gt;$H$11,"Senza senso",F174/$H$11)</f>
        <v>Senza senso</v>
      </c>
      <c r="I174" s="22"/>
      <c r="J174" t="s">
        <v>104</v>
      </c>
      <c r="K174" s="22"/>
      <c r="L174" s="22"/>
    </row>
    <row r="175" spans="2:12" x14ac:dyDescent="0.25">
      <c r="C175" s="9"/>
      <c r="D175" t="s">
        <v>103</v>
      </c>
      <c r="E175" s="28" t="s">
        <v>96</v>
      </c>
      <c r="F175" s="27">
        <f>$G$126*H$12^3/48/$N$99</f>
        <v>5431.4082191780817</v>
      </c>
      <c r="G175" s="22"/>
      <c r="H175" s="33" t="str">
        <f>IF(F175&gt;$H$12,"Senza senso",F175/$H$12)</f>
        <v>Senza senso</v>
      </c>
      <c r="I175" s="22"/>
      <c r="J175" s="22" t="s">
        <v>207</v>
      </c>
    </row>
    <row r="176" spans="2:12" x14ac:dyDescent="0.25">
      <c r="C176" s="9"/>
      <c r="E176" s="28"/>
      <c r="F176" s="31"/>
      <c r="G176" s="22"/>
      <c r="H176" s="22"/>
      <c r="I176" s="22"/>
      <c r="J176" t="s">
        <v>111</v>
      </c>
    </row>
    <row r="177" spans="3:14" x14ac:dyDescent="0.25">
      <c r="C177" s="9"/>
      <c r="E177" s="9"/>
      <c r="F177" s="24" t="s">
        <v>86</v>
      </c>
      <c r="G177" s="25"/>
      <c r="H177" s="25" t="s">
        <v>87</v>
      </c>
      <c r="I177" s="29"/>
      <c r="J177" s="24" t="s">
        <v>88</v>
      </c>
      <c r="K177" s="25"/>
      <c r="L177" s="16"/>
      <c r="M177" s="25" t="s">
        <v>89</v>
      </c>
      <c r="N177" s="16"/>
    </row>
    <row r="178" spans="3:14" x14ac:dyDescent="0.25">
      <c r="C178" s="26" t="s">
        <v>98</v>
      </c>
      <c r="E178" s="9"/>
      <c r="F178" s="22"/>
      <c r="G178" s="22"/>
      <c r="H178" s="22"/>
      <c r="I178" s="29"/>
    </row>
    <row r="179" spans="3:14" x14ac:dyDescent="0.25">
      <c r="C179" s="9" t="s">
        <v>58</v>
      </c>
      <c r="D179" s="16" t="s">
        <v>60</v>
      </c>
      <c r="E179" s="30"/>
      <c r="F179" s="16"/>
      <c r="G179" s="25"/>
      <c r="H179" s="16"/>
      <c r="I179" s="29"/>
    </row>
    <row r="180" spans="3:14" x14ac:dyDescent="0.25">
      <c r="C180" s="9"/>
      <c r="D180" t="s">
        <v>2</v>
      </c>
      <c r="E180" s="28" t="s">
        <v>96</v>
      </c>
      <c r="F180" s="27">
        <f>$G$126*H$7^3/48/$O$101+$G$126*H$7/4/$F$117</f>
        <v>3.0353039331867296E-2</v>
      </c>
      <c r="G180" s="29"/>
      <c r="H180" s="29">
        <f>$G$126*H7^3/48/$P$101+$G$126*H7/4/$H$117</f>
        <v>4.6120381745495586E-3</v>
      </c>
      <c r="I180" s="29"/>
    </row>
    <row r="181" spans="3:14" x14ac:dyDescent="0.25">
      <c r="C181" s="9"/>
      <c r="D181" t="s">
        <v>100</v>
      </c>
      <c r="E181" s="28" t="s">
        <v>96</v>
      </c>
      <c r="F181" s="27">
        <f>$G$126*H$8^3/48/$O$101+$G$126*H$8/4/$F$117</f>
        <v>0.20929587629072383</v>
      </c>
      <c r="G181" s="29"/>
      <c r="H181" s="29">
        <f t="shared" ref="H181:H185" si="20">$G$126*H8^3/48/$P$101+$G$126*H8/4/$H$117</f>
        <v>3.6598688764496838E-2</v>
      </c>
      <c r="I181" s="29"/>
    </row>
    <row r="182" spans="3:14" x14ac:dyDescent="0.25">
      <c r="C182" s="9"/>
      <c r="D182" t="s">
        <v>101</v>
      </c>
      <c r="E182" s="28" t="s">
        <v>96</v>
      </c>
      <c r="F182" s="27">
        <f>$G$126*H$9^3/48/$O$101+$G$126*H$9/4/$F$117</f>
        <v>0.68541830850355878</v>
      </c>
      <c r="G182" s="29"/>
      <c r="H182" s="29">
        <f t="shared" si="20"/>
        <v>0.12333456418523958</v>
      </c>
      <c r="I182" s="29"/>
    </row>
    <row r="183" spans="3:14" x14ac:dyDescent="0.25">
      <c r="C183" s="9"/>
      <c r="D183" t="s">
        <v>102</v>
      </c>
      <c r="E183" s="28" t="s">
        <v>96</v>
      </c>
      <c r="F183" s="27">
        <f>$G$126*H$10^3/48/$O$101+$G$126*H$10/4/$F$117</f>
        <v>1.6073101335973614</v>
      </c>
      <c r="G183" s="29"/>
      <c r="H183" s="29">
        <f t="shared" si="20"/>
        <v>0.29219427685217547</v>
      </c>
      <c r="I183" s="29"/>
    </row>
    <row r="184" spans="3:14" x14ac:dyDescent="0.25">
      <c r="C184" s="9"/>
      <c r="D184" t="s">
        <v>107</v>
      </c>
      <c r="E184" s="28" t="s">
        <v>96</v>
      </c>
      <c r="F184" s="27">
        <f>$G$126*H$11^3/48/$O$101+$G$126*H$11/4/$F$117</f>
        <v>5.382761152935827</v>
      </c>
      <c r="G184" s="29"/>
      <c r="H184" s="29">
        <f>$G$126*H11^3/48/$P$101+$G$126*H11/4/$H$117</f>
        <v>0.98578366358621772</v>
      </c>
      <c r="I184" s="29"/>
    </row>
    <row r="185" spans="3:14" x14ac:dyDescent="0.25">
      <c r="C185" s="9"/>
      <c r="D185" t="s">
        <v>103</v>
      </c>
      <c r="E185" s="28" t="s">
        <v>96</v>
      </c>
      <c r="F185" s="27">
        <f>$G$126*H$12^3/48/$O$101+$G$126*H$12/4/$F$117</f>
        <v>12.724367315322034</v>
      </c>
      <c r="G185" s="29"/>
      <c r="H185" s="29">
        <f t="shared" si="20"/>
        <v>2.3363637482898052</v>
      </c>
      <c r="I185" s="29"/>
    </row>
    <row r="186" spans="3:14" x14ac:dyDescent="0.25">
      <c r="C186" s="9" t="s">
        <v>58</v>
      </c>
      <c r="D186" s="16" t="s">
        <v>95</v>
      </c>
      <c r="E186" s="17"/>
      <c r="F186" s="24"/>
      <c r="G186" s="25"/>
      <c r="H186" s="25"/>
      <c r="I186" s="29"/>
      <c r="J186" s="21" t="s">
        <v>105</v>
      </c>
      <c r="K186" s="16" t="s">
        <v>106</v>
      </c>
      <c r="L186" s="16"/>
      <c r="M186" s="16" t="s">
        <v>105</v>
      </c>
      <c r="N186" s="16" t="s">
        <v>106</v>
      </c>
    </row>
    <row r="187" spans="3:14" x14ac:dyDescent="0.25">
      <c r="C187" s="9"/>
      <c r="D187" t="s">
        <v>2</v>
      </c>
      <c r="E187" s="28" t="s">
        <v>96</v>
      </c>
      <c r="F187" s="27">
        <f>$G$126*H7^3/48/$O$102+$G$126*H7/4/$J$117</f>
        <v>5.1736673995693996E-2</v>
      </c>
      <c r="G187" s="29"/>
      <c r="H187" s="29">
        <f>$G$126*H7^3/48/$P$102+$G$126*H7/4/$L$117</f>
        <v>2.3869126415700128E-2</v>
      </c>
      <c r="I187" s="29"/>
      <c r="J187" s="64">
        <v>0.13600000000000001</v>
      </c>
      <c r="K187" s="65">
        <v>0.14799999999999999</v>
      </c>
    </row>
    <row r="188" spans="3:14" x14ac:dyDescent="0.25">
      <c r="C188" s="9"/>
      <c r="D188" t="s">
        <v>100</v>
      </c>
      <c r="E188" s="28" t="s">
        <v>96</v>
      </c>
      <c r="F188" s="27">
        <f t="shared" ref="F188:F192" si="21">$G$126*H8^3/48/$O$102+$G$126*H8/4/$J$117</f>
        <v>0.25846230522832558</v>
      </c>
      <c r="G188" s="29"/>
      <c r="H188" s="29">
        <f t="shared" ref="H188:H192" si="22">$G$126*H8^3/48/$P$102+$G$126*H8/4/$L$117</f>
        <v>0.18951712414336189</v>
      </c>
      <c r="I188" s="29"/>
      <c r="J188" s="64">
        <v>0.46100000000000002</v>
      </c>
      <c r="K188" s="65">
        <v>0.47199999999999998</v>
      </c>
    </row>
    <row r="189" spans="3:14" x14ac:dyDescent="0.25">
      <c r="C189" s="9"/>
      <c r="D189" t="s">
        <v>101</v>
      </c>
      <c r="E189" s="28" t="s">
        <v>96</v>
      </c>
      <c r="F189" s="27">
        <f t="shared" si="21"/>
        <v>0.77516585093483237</v>
      </c>
      <c r="G189" s="29"/>
      <c r="H189" s="29">
        <f t="shared" si="22"/>
        <v>0.63872286449494686</v>
      </c>
      <c r="I189" s="29"/>
      <c r="J189" s="64">
        <v>1.1359999999999999</v>
      </c>
      <c r="K189" s="65">
        <v>1.1459999999999999</v>
      </c>
    </row>
    <row r="190" spans="3:14" x14ac:dyDescent="0.25">
      <c r="C190" s="9"/>
      <c r="D190" t="s">
        <v>102</v>
      </c>
      <c r="E190" s="28" t="s">
        <v>96</v>
      </c>
      <c r="F190" s="27">
        <f t="shared" si="21"/>
        <v>1.7568362683521517</v>
      </c>
      <c r="G190" s="29"/>
      <c r="H190" s="29">
        <f t="shared" si="22"/>
        <v>1.5132652187824167</v>
      </c>
      <c r="I190" s="29"/>
      <c r="J190" s="64">
        <v>2.33</v>
      </c>
      <c r="K190" s="65">
        <v>2.3380000000000001</v>
      </c>
    </row>
    <row r="191" spans="3:14" x14ac:dyDescent="0.25">
      <c r="C191" s="9"/>
      <c r="D191" t="s">
        <v>107</v>
      </c>
      <c r="E191" s="28" t="s">
        <v>96</v>
      </c>
      <c r="F191" s="27">
        <f t="shared" si="21"/>
        <v>5.7350335472669798</v>
      </c>
      <c r="G191" s="29"/>
      <c r="H191" s="29">
        <f t="shared" si="22"/>
        <v>5.1054752544128581</v>
      </c>
      <c r="I191" s="29"/>
      <c r="J191" s="64">
        <v>6.9980000000000002</v>
      </c>
      <c r="K191" s="65">
        <v>7.0039999999999996</v>
      </c>
    </row>
    <row r="192" spans="3:14" x14ac:dyDescent="0.25">
      <c r="C192" s="9"/>
      <c r="D192" t="s">
        <v>103</v>
      </c>
      <c r="E192" s="28" t="s">
        <v>96</v>
      </c>
      <c r="F192" s="27">
        <f t="shared" si="21"/>
        <v>13.432965799868308</v>
      </c>
      <c r="G192" s="29"/>
      <c r="H192" s="29">
        <f t="shared" si="22"/>
        <v>12.100378201530377</v>
      </c>
      <c r="I192" s="29"/>
      <c r="J192" s="64">
        <v>15.547000000000001</v>
      </c>
      <c r="K192" s="65">
        <v>15.552</v>
      </c>
    </row>
    <row r="193" spans="3:12" x14ac:dyDescent="0.25">
      <c r="C193" s="26" t="s">
        <v>99</v>
      </c>
      <c r="E193" s="9"/>
      <c r="F193" s="22"/>
      <c r="G193" s="22"/>
      <c r="H193" s="22"/>
      <c r="I193" s="29"/>
      <c r="J193" s="29"/>
      <c r="K193" s="29"/>
      <c r="L193" s="29"/>
    </row>
    <row r="194" spans="3:12" x14ac:dyDescent="0.25">
      <c r="C194" s="9" t="s">
        <v>58</v>
      </c>
      <c r="D194" s="16" t="s">
        <v>60</v>
      </c>
      <c r="E194" s="17"/>
      <c r="F194" s="21"/>
      <c r="G194" s="16"/>
      <c r="H194" s="16"/>
      <c r="I194" s="29"/>
      <c r="J194" s="29"/>
      <c r="K194" s="29"/>
      <c r="L194" s="29"/>
    </row>
    <row r="195" spans="3:12" x14ac:dyDescent="0.25">
      <c r="C195" s="9"/>
      <c r="D195" t="s">
        <v>2</v>
      </c>
      <c r="E195" s="28" t="s">
        <v>96</v>
      </c>
      <c r="F195" s="27">
        <f>$G$126*H7^3/48/$O$101</f>
        <v>2.4764966271164871E-2</v>
      </c>
      <c r="G195" s="29"/>
      <c r="H195" s="29">
        <f>$G$126*H7^3/48/$P$101</f>
        <v>4.5624354025662868E-3</v>
      </c>
      <c r="I195" s="29"/>
      <c r="J195" s="29"/>
      <c r="K195" s="29"/>
      <c r="L195" s="29"/>
    </row>
    <row r="196" spans="3:12" x14ac:dyDescent="0.25">
      <c r="C196" s="9"/>
      <c r="D196" t="s">
        <v>100</v>
      </c>
      <c r="E196" s="28" t="s">
        <v>96</v>
      </c>
      <c r="F196" s="27">
        <f t="shared" ref="F196:F200" si="23">$G$126*H8^3/48/$O$101</f>
        <v>0.19811973016931897</v>
      </c>
      <c r="G196" s="29"/>
      <c r="H196" s="29">
        <f t="shared" ref="H196:H200" si="24">$G$126*H8^3/48/$P$101</f>
        <v>3.6499483220530295E-2</v>
      </c>
      <c r="I196" s="29"/>
      <c r="J196" s="29"/>
      <c r="K196" s="29"/>
      <c r="L196" s="29"/>
    </row>
    <row r="197" spans="3:12" x14ac:dyDescent="0.25">
      <c r="C197" s="9"/>
      <c r="D197" t="s">
        <v>101</v>
      </c>
      <c r="E197" s="28" t="s">
        <v>96</v>
      </c>
      <c r="F197" s="27">
        <f t="shared" si="23"/>
        <v>0.66865408932145154</v>
      </c>
      <c r="G197" s="29"/>
      <c r="H197" s="29">
        <f t="shared" si="24"/>
        <v>0.12318575586928976</v>
      </c>
      <c r="I197" s="29"/>
      <c r="J197" s="29"/>
      <c r="K197" s="29"/>
      <c r="L197" s="29"/>
    </row>
    <row r="198" spans="3:12" x14ac:dyDescent="0.25">
      <c r="C198" s="9"/>
      <c r="D198" t="s">
        <v>102</v>
      </c>
      <c r="E198" s="28" t="s">
        <v>96</v>
      </c>
      <c r="F198" s="27">
        <f t="shared" si="23"/>
        <v>1.5849578413545518</v>
      </c>
      <c r="G198" s="29"/>
      <c r="H198" s="29">
        <f t="shared" si="24"/>
        <v>0.29199586576424236</v>
      </c>
      <c r="I198" s="29"/>
      <c r="J198" s="29"/>
      <c r="K198" s="29"/>
      <c r="L198" s="29"/>
    </row>
    <row r="199" spans="3:12" x14ac:dyDescent="0.25">
      <c r="C199" s="9"/>
      <c r="D199" t="s">
        <v>107</v>
      </c>
      <c r="E199" s="28" t="s">
        <v>96</v>
      </c>
      <c r="F199" s="27">
        <f t="shared" si="23"/>
        <v>5.3492327145716123</v>
      </c>
      <c r="G199" s="29"/>
      <c r="H199" s="29">
        <f>$G$126*H11^3/48/$P$101</f>
        <v>0.98548604695431807</v>
      </c>
      <c r="I199" s="29"/>
      <c r="J199" s="29"/>
      <c r="K199" s="29"/>
      <c r="L199" s="29"/>
    </row>
    <row r="200" spans="3:12" x14ac:dyDescent="0.25">
      <c r="C200" s="9"/>
      <c r="D200" t="s">
        <v>103</v>
      </c>
      <c r="E200" s="28" t="s">
        <v>96</v>
      </c>
      <c r="F200" s="27">
        <f t="shared" si="23"/>
        <v>12.679662730836414</v>
      </c>
      <c r="G200" s="29"/>
      <c r="H200" s="29">
        <f t="shared" si="24"/>
        <v>2.3359669261139389</v>
      </c>
      <c r="I200" s="29"/>
      <c r="J200" s="29"/>
      <c r="K200" s="29"/>
      <c r="L200" s="29"/>
    </row>
    <row r="201" spans="3:12" x14ac:dyDescent="0.25">
      <c r="C201" s="9" t="s">
        <v>58</v>
      </c>
      <c r="D201" s="16" t="s">
        <v>95</v>
      </c>
      <c r="E201" s="17"/>
      <c r="F201" s="24"/>
      <c r="G201" s="25"/>
      <c r="H201" s="25"/>
      <c r="I201" s="29"/>
      <c r="J201" s="45"/>
      <c r="K201" s="45"/>
      <c r="L201" s="45"/>
    </row>
    <row r="202" spans="3:12" x14ac:dyDescent="0.25">
      <c r="D202" t="s">
        <v>2</v>
      </c>
      <c r="E202" s="28" t="s">
        <v>96</v>
      </c>
      <c r="F202" s="27">
        <f>$G$126*H7^3/48/$O$102</f>
        <v>2.583149287282293E-2</v>
      </c>
      <c r="G202" s="29"/>
      <c r="H202" s="29">
        <f>$G$126*H7^3/48/$P$102</f>
        <v>2.3629811885326937E-2</v>
      </c>
      <c r="I202" s="45"/>
      <c r="J202" s="45"/>
      <c r="K202" s="45"/>
      <c r="L202" s="45"/>
    </row>
    <row r="203" spans="3:12" x14ac:dyDescent="0.25">
      <c r="D203" t="s">
        <v>100</v>
      </c>
      <c r="E203" s="28" t="s">
        <v>96</v>
      </c>
      <c r="F203" s="27">
        <f t="shared" ref="F203:F207" si="25">$G$126*H8^3/48/$O$102</f>
        <v>0.20665194298258344</v>
      </c>
      <c r="G203" s="29"/>
      <c r="H203" s="29">
        <f t="shared" ref="H203:H207" si="26">$G$126*H8^3/48/$P$102</f>
        <v>0.1890384950826155</v>
      </c>
      <c r="I203" s="45"/>
      <c r="J203" s="45"/>
      <c r="K203" s="45"/>
      <c r="L203" s="45"/>
    </row>
    <row r="204" spans="3:12" x14ac:dyDescent="0.25">
      <c r="D204" t="s">
        <v>101</v>
      </c>
      <c r="E204" s="28" t="s">
        <v>96</v>
      </c>
      <c r="F204" s="27">
        <f t="shared" si="25"/>
        <v>0.69745030756621917</v>
      </c>
      <c r="G204" s="29"/>
      <c r="H204" s="29">
        <f t="shared" si="26"/>
        <v>0.63800492090382732</v>
      </c>
      <c r="I204" s="45"/>
      <c r="J204" s="45"/>
      <c r="K204" s="45"/>
      <c r="L204" s="45"/>
    </row>
    <row r="205" spans="3:12" x14ac:dyDescent="0.25">
      <c r="D205" t="s">
        <v>102</v>
      </c>
      <c r="E205" s="28" t="s">
        <v>96</v>
      </c>
      <c r="F205" s="27">
        <f t="shared" si="25"/>
        <v>1.6532155438606675</v>
      </c>
      <c r="G205" s="29"/>
      <c r="H205" s="29">
        <f t="shared" si="26"/>
        <v>1.512307960660924</v>
      </c>
      <c r="I205" s="45"/>
      <c r="J205" s="45"/>
      <c r="K205" s="45"/>
      <c r="L205" s="45"/>
    </row>
    <row r="206" spans="3:12" x14ac:dyDescent="0.25">
      <c r="D206" t="s">
        <v>107</v>
      </c>
      <c r="E206" s="28" t="s">
        <v>96</v>
      </c>
      <c r="F206" s="27">
        <f t="shared" si="25"/>
        <v>5.5796024605297534</v>
      </c>
      <c r="G206" s="29"/>
      <c r="H206" s="29">
        <f t="shared" si="26"/>
        <v>5.1040393672306186</v>
      </c>
      <c r="I206" s="45"/>
      <c r="J206" s="45"/>
      <c r="K206" s="45"/>
      <c r="L206" s="45"/>
    </row>
    <row r="207" spans="3:12" x14ac:dyDescent="0.25">
      <c r="D207" t="s">
        <v>103</v>
      </c>
      <c r="E207" s="28" t="s">
        <v>96</v>
      </c>
      <c r="F207" s="27">
        <f t="shared" si="25"/>
        <v>13.22572435088534</v>
      </c>
      <c r="G207" s="29"/>
      <c r="H207" s="29">
        <f t="shared" si="26"/>
        <v>12.098463685287392</v>
      </c>
      <c r="I207" s="45"/>
      <c r="J207" s="45"/>
      <c r="K207" s="45"/>
      <c r="L207" s="45"/>
    </row>
    <row r="209" spans="2:14" ht="18" x14ac:dyDescent="0.35">
      <c r="B209" s="63" t="s">
        <v>140</v>
      </c>
      <c r="C209" t="s">
        <v>57</v>
      </c>
    </row>
    <row r="210" spans="2:14" x14ac:dyDescent="0.25">
      <c r="C210" s="9" t="s">
        <v>58</v>
      </c>
      <c r="D210" s="16" t="s">
        <v>59</v>
      </c>
      <c r="E210" s="17"/>
      <c r="F210" s="21"/>
      <c r="G210" s="22"/>
      <c r="H210" s="34" t="s">
        <v>146</v>
      </c>
      <c r="I210" s="22"/>
      <c r="J210" s="22"/>
      <c r="K210" s="22"/>
      <c r="L210" s="22"/>
    </row>
    <row r="211" spans="2:14" x14ac:dyDescent="0.25">
      <c r="C211" s="9"/>
      <c r="D211" t="s">
        <v>2</v>
      </c>
      <c r="E211" s="28" t="s">
        <v>96</v>
      </c>
      <c r="F211" s="27">
        <f>$G$126*H7^3/48/$F$105</f>
        <v>3.1431760527650936</v>
      </c>
      <c r="G211" s="22"/>
      <c r="H211" s="33">
        <f>IF(F211&gt;H7,"Senza senso",F211/H7)</f>
        <v>1.7858954845256212E-2</v>
      </c>
      <c r="I211" s="22"/>
      <c r="J211" s="22"/>
      <c r="K211" s="22"/>
      <c r="L211" s="22"/>
    </row>
    <row r="212" spans="2:14" x14ac:dyDescent="0.25">
      <c r="C212" s="9"/>
      <c r="D212" t="s">
        <v>100</v>
      </c>
      <c r="E212" s="28" t="s">
        <v>96</v>
      </c>
      <c r="F212" s="27">
        <f t="shared" ref="F212:F216" si="27">$G$126*H8^3/48/$F$105</f>
        <v>25.145408422120749</v>
      </c>
      <c r="G212" s="22"/>
      <c r="H212" s="33">
        <f t="shared" ref="H212:H216" si="28">IF(F212&gt;H8,"Senza senso",F212/H8)</f>
        <v>7.1435819381024848E-2</v>
      </c>
      <c r="I212" s="22"/>
      <c r="J212" s="22"/>
      <c r="K212" s="22"/>
      <c r="L212" s="22"/>
    </row>
    <row r="213" spans="2:14" x14ac:dyDescent="0.25">
      <c r="C213" s="9"/>
      <c r="D213" t="s">
        <v>101</v>
      </c>
      <c r="E213" s="28" t="s">
        <v>96</v>
      </c>
      <c r="F213" s="27">
        <f t="shared" si="27"/>
        <v>84.865753424657541</v>
      </c>
      <c r="G213" s="22"/>
      <c r="H213" s="33">
        <f t="shared" si="28"/>
        <v>0.16073059360730596</v>
      </c>
      <c r="I213" s="22"/>
      <c r="J213" s="22"/>
      <c r="K213" s="22"/>
      <c r="L213" s="22"/>
    </row>
    <row r="214" spans="2:14" x14ac:dyDescent="0.25">
      <c r="C214" s="9"/>
      <c r="D214" t="s">
        <v>102</v>
      </c>
      <c r="E214" s="28" t="s">
        <v>96</v>
      </c>
      <c r="F214" s="27">
        <f t="shared" si="27"/>
        <v>201.16326737696599</v>
      </c>
      <c r="G214" s="22"/>
      <c r="H214" s="33">
        <f t="shared" si="28"/>
        <v>0.28574327752409939</v>
      </c>
      <c r="I214" s="22"/>
      <c r="J214" s="22"/>
      <c r="K214" s="22"/>
      <c r="L214" s="22"/>
    </row>
    <row r="215" spans="2:14" x14ac:dyDescent="0.25">
      <c r="C215" s="9"/>
      <c r="D215" t="s">
        <v>107</v>
      </c>
      <c r="E215" s="28" t="s">
        <v>96</v>
      </c>
      <c r="F215" s="27">
        <f t="shared" si="27"/>
        <v>678.92602739726033</v>
      </c>
      <c r="G215" s="22"/>
      <c r="H215" s="33">
        <f t="shared" si="28"/>
        <v>0.64292237442922384</v>
      </c>
      <c r="I215" s="22"/>
      <c r="J215" t="s">
        <v>104</v>
      </c>
      <c r="K215" s="22"/>
      <c r="L215" s="22"/>
    </row>
    <row r="216" spans="2:14" x14ac:dyDescent="0.25">
      <c r="C216" s="9"/>
      <c r="D216" t="s">
        <v>103</v>
      </c>
      <c r="E216" s="28" t="s">
        <v>96</v>
      </c>
      <c r="F216" s="27">
        <f t="shared" si="27"/>
        <v>1609.3061390157279</v>
      </c>
      <c r="G216" s="22"/>
      <c r="H216" s="33" t="str">
        <f t="shared" si="28"/>
        <v>Senza senso</v>
      </c>
      <c r="I216" s="22"/>
      <c r="J216" s="22" t="s">
        <v>207</v>
      </c>
    </row>
    <row r="217" spans="2:14" x14ac:dyDescent="0.25">
      <c r="C217" s="9"/>
      <c r="E217" s="28"/>
      <c r="F217" s="31"/>
      <c r="G217" s="22"/>
      <c r="H217" s="22"/>
      <c r="I217" s="22"/>
      <c r="J217" t="s">
        <v>111</v>
      </c>
    </row>
    <row r="218" spans="2:14" x14ac:dyDescent="0.25">
      <c r="C218" s="9"/>
      <c r="E218" s="9"/>
      <c r="F218" s="24" t="s">
        <v>86</v>
      </c>
      <c r="G218" s="25"/>
      <c r="H218" s="25" t="s">
        <v>87</v>
      </c>
      <c r="I218" s="29"/>
      <c r="J218" s="24" t="s">
        <v>88</v>
      </c>
      <c r="K218" s="25"/>
      <c r="L218" s="16"/>
      <c r="M218" s="25" t="s">
        <v>89</v>
      </c>
      <c r="N218" s="16"/>
    </row>
    <row r="219" spans="2:14" x14ac:dyDescent="0.25">
      <c r="C219" s="26" t="s">
        <v>98</v>
      </c>
      <c r="E219" s="9"/>
      <c r="F219" s="22"/>
      <c r="G219" s="22"/>
      <c r="H219" s="22"/>
      <c r="I219" s="29"/>
    </row>
    <row r="220" spans="2:14" x14ac:dyDescent="0.25">
      <c r="C220" s="9" t="s">
        <v>58</v>
      </c>
      <c r="D220" s="16" t="s">
        <v>60</v>
      </c>
      <c r="E220" s="30"/>
      <c r="F220" s="16"/>
      <c r="G220" s="25"/>
      <c r="H220" s="16"/>
      <c r="I220" s="29"/>
    </row>
    <row r="221" spans="2:14" x14ac:dyDescent="0.25">
      <c r="C221" s="9"/>
      <c r="D221" t="s">
        <v>2</v>
      </c>
      <c r="E221" s="28" t="s">
        <v>96</v>
      </c>
      <c r="F221" s="27">
        <f>$G$126*H7^3/48/$G$107+$G$126*H7/4/$F$118</f>
        <v>2.2328441809261503E-2</v>
      </c>
      <c r="G221" s="29"/>
      <c r="H221" s="29">
        <f>$G$126*H7^3/48/$H$107+$G$126*H7/4/$H$118</f>
        <v>4.2418174384928386E-3</v>
      </c>
      <c r="I221" s="29"/>
    </row>
    <row r="222" spans="2:14" x14ac:dyDescent="0.25">
      <c r="C222" s="9"/>
      <c r="D222" t="s">
        <v>100</v>
      </c>
      <c r="E222" s="28" t="s">
        <v>96</v>
      </c>
      <c r="F222" s="27">
        <f t="shared" ref="F222:F226" si="29">$G$126*H8^3/48/$G$107+$G$126*H8/4/$F$118</f>
        <v>0.14509909610987748</v>
      </c>
      <c r="G222" s="29"/>
      <c r="H222" s="29">
        <f t="shared" ref="H222:H226" si="30">$G$126*H8^3/48/$H$107+$G$126*H8/4/$H$118</f>
        <v>3.3636922876043078E-2</v>
      </c>
      <c r="I222" s="29"/>
    </row>
    <row r="223" spans="2:14" x14ac:dyDescent="0.25">
      <c r="C223" s="9"/>
      <c r="D223" t="s">
        <v>101</v>
      </c>
      <c r="E223" s="28" t="s">
        <v>96</v>
      </c>
      <c r="F223" s="27">
        <f t="shared" si="29"/>
        <v>0.46875417539320247</v>
      </c>
      <c r="G223" s="29"/>
      <c r="H223" s="29">
        <f t="shared" si="30"/>
        <v>0.11333860431170813</v>
      </c>
      <c r="I223" s="29"/>
    </row>
    <row r="224" spans="2:14" x14ac:dyDescent="0.25">
      <c r="C224" s="9"/>
      <c r="D224" t="s">
        <v>102</v>
      </c>
      <c r="E224" s="28" t="s">
        <v>96</v>
      </c>
      <c r="F224" s="27">
        <f t="shared" si="29"/>
        <v>1.0937358921505906</v>
      </c>
      <c r="G224" s="29"/>
      <c r="H224" s="29">
        <f t="shared" si="30"/>
        <v>0.26850014974454539</v>
      </c>
      <c r="I224" s="29"/>
    </row>
    <row r="225" spans="3:14" x14ac:dyDescent="0.25">
      <c r="C225" s="9"/>
      <c r="D225" t="s">
        <v>107</v>
      </c>
      <c r="E225" s="28" t="s">
        <v>96</v>
      </c>
      <c r="F225" s="27">
        <f t="shared" si="29"/>
        <v>3.649448088052976</v>
      </c>
      <c r="G225" s="29"/>
      <c r="H225" s="29">
        <f t="shared" si="30"/>
        <v>0.90581598459796608</v>
      </c>
      <c r="I225" s="29"/>
    </row>
    <row r="226" spans="3:14" x14ac:dyDescent="0.25">
      <c r="C226" s="9"/>
      <c r="D226" t="s">
        <v>103</v>
      </c>
      <c r="E226" s="28" t="s">
        <v>96</v>
      </c>
      <c r="F226" s="27">
        <f t="shared" si="29"/>
        <v>8.6157733837478681</v>
      </c>
      <c r="G226" s="29"/>
      <c r="H226" s="29">
        <f t="shared" si="30"/>
        <v>2.1468107314287646</v>
      </c>
      <c r="I226" s="29"/>
    </row>
    <row r="227" spans="3:14" x14ac:dyDescent="0.25">
      <c r="C227" s="9" t="s">
        <v>58</v>
      </c>
      <c r="D227" s="16" t="s">
        <v>95</v>
      </c>
      <c r="E227" s="17"/>
      <c r="F227" s="24"/>
      <c r="G227" s="25"/>
      <c r="H227" s="25"/>
      <c r="I227" s="29"/>
      <c r="J227" s="21" t="s">
        <v>105</v>
      </c>
      <c r="K227" s="16" t="s">
        <v>106</v>
      </c>
      <c r="L227" s="16"/>
      <c r="M227" s="16" t="s">
        <v>105</v>
      </c>
      <c r="N227" s="16" t="s">
        <v>106</v>
      </c>
    </row>
    <row r="228" spans="3:14" x14ac:dyDescent="0.25">
      <c r="C228" s="9"/>
      <c r="D228" t="s">
        <v>2</v>
      </c>
      <c r="E228" s="28" t="s">
        <v>96</v>
      </c>
      <c r="F228" s="27">
        <f>$G$126*H7^3/48/$G$108+$G$126*H7/4/$J$118</f>
        <v>4.3126176371419689E-2</v>
      </c>
      <c r="G228" s="29"/>
      <c r="H228" s="29">
        <f>$G$126*H7^3/48/$H$108+$G$126*H7/4/$L$118</f>
        <v>1.6453171273846757E-2</v>
      </c>
      <c r="I228" s="29"/>
      <c r="J228" s="64">
        <v>0.11</v>
      </c>
      <c r="K228" s="36">
        <v>0.115</v>
      </c>
    </row>
    <row r="229" spans="3:14" x14ac:dyDescent="0.25">
      <c r="C229" s="9"/>
      <c r="D229" t="s">
        <v>100</v>
      </c>
      <c r="E229" s="28" t="s">
        <v>96</v>
      </c>
      <c r="F229" s="27">
        <f t="shared" ref="F229:F233" si="31">$G$126*H8^3/48/$G$108+$G$126*H8/4/$J$118</f>
        <v>0.18957832423413112</v>
      </c>
      <c r="G229" s="29"/>
      <c r="H229" s="29">
        <f t="shared" ref="H229:H233" si="32">$G$126*H8^3/48/$H$108+$G$126*H8/4/$L$118</f>
        <v>0.13018948300853492</v>
      </c>
      <c r="I229" s="29"/>
      <c r="J229" s="64">
        <v>0.36</v>
      </c>
      <c r="K229" s="65">
        <v>0.36499999999999999</v>
      </c>
    </row>
    <row r="230" spans="3:14" x14ac:dyDescent="0.25">
      <c r="C230" s="9"/>
      <c r="D230" t="s">
        <v>101</v>
      </c>
      <c r="E230" s="28" t="s">
        <v>96</v>
      </c>
      <c r="F230" s="27">
        <f t="shared" si="31"/>
        <v>0.54268241507942605</v>
      </c>
      <c r="G230" s="29"/>
      <c r="H230" s="29">
        <f t="shared" si="32"/>
        <v>0.43849207566490589</v>
      </c>
      <c r="I230" s="29"/>
      <c r="J230" s="35">
        <v>0.84299999999999997</v>
      </c>
      <c r="K230" s="36">
        <v>0.84599999999999997</v>
      </c>
    </row>
    <row r="231" spans="3:14" x14ac:dyDescent="0.25">
      <c r="C231" s="9"/>
      <c r="D231" t="s">
        <v>102</v>
      </c>
      <c r="E231" s="28" t="s">
        <v>96</v>
      </c>
      <c r="F231" s="27">
        <f t="shared" si="31"/>
        <v>1.205764420398596</v>
      </c>
      <c r="G231" s="29"/>
      <c r="H231" s="29">
        <f t="shared" si="32"/>
        <v>1.038644089703801</v>
      </c>
      <c r="I231" s="29"/>
      <c r="J231" s="64">
        <v>1.67</v>
      </c>
      <c r="K231" s="36">
        <v>1.6719999999999999</v>
      </c>
    </row>
    <row r="232" spans="3:14" x14ac:dyDescent="0.25">
      <c r="C232" s="9"/>
      <c r="D232" t="s">
        <v>107</v>
      </c>
      <c r="E232" s="28" t="s">
        <v>96</v>
      </c>
      <c r="F232" s="27">
        <f t="shared" si="31"/>
        <v>3.8751660604237288</v>
      </c>
      <c r="G232" s="29"/>
      <c r="H232" s="29">
        <f t="shared" si="32"/>
        <v>3.5036289437725294</v>
      </c>
      <c r="I232" s="29"/>
      <c r="J232" s="35">
        <v>4.8390000000000004</v>
      </c>
      <c r="K232" s="36">
        <v>4.8410000000000002</v>
      </c>
    </row>
    <row r="233" spans="3:14" x14ac:dyDescent="0.25">
      <c r="C233" s="9"/>
      <c r="D233" t="s">
        <v>103</v>
      </c>
      <c r="E233" s="28" t="s">
        <v>96</v>
      </c>
      <c r="F233" s="27">
        <f t="shared" si="31"/>
        <v>9.0243910162398624</v>
      </c>
      <c r="G233" s="29"/>
      <c r="H233" s="29">
        <f t="shared" si="32"/>
        <v>8.3034091689014513</v>
      </c>
      <c r="I233" s="29"/>
      <c r="J233" s="35">
        <v>10.579000000000001</v>
      </c>
      <c r="K233" s="65">
        <v>10.58</v>
      </c>
    </row>
    <row r="234" spans="3:14" x14ac:dyDescent="0.25">
      <c r="C234" s="26" t="s">
        <v>99</v>
      </c>
      <c r="E234" s="9"/>
      <c r="F234" s="22"/>
      <c r="G234" s="22"/>
      <c r="H234" s="22"/>
      <c r="I234" s="29"/>
      <c r="J234" s="29"/>
      <c r="K234" s="29"/>
      <c r="L234" s="29"/>
    </row>
    <row r="235" spans="3:14" x14ac:dyDescent="0.25">
      <c r="C235" s="9" t="s">
        <v>58</v>
      </c>
      <c r="D235" s="16" t="s">
        <v>60</v>
      </c>
      <c r="E235" s="17"/>
      <c r="F235" s="21"/>
      <c r="G235" s="16"/>
      <c r="H235" s="16"/>
      <c r="I235" s="29"/>
      <c r="J235" s="29"/>
      <c r="K235" s="29"/>
      <c r="L235" s="29"/>
    </row>
    <row r="236" spans="3:14" x14ac:dyDescent="0.25">
      <c r="C236" s="9"/>
      <c r="D236" t="s">
        <v>2</v>
      </c>
      <c r="E236" s="28" t="s">
        <v>96</v>
      </c>
      <c r="F236" s="27">
        <f>$G$126*H7^3/48/$G$107</f>
        <v>1.6740368748559078E-2</v>
      </c>
      <c r="G236" s="29"/>
      <c r="H236" s="29">
        <f>$G$126*H7^3/48/$H$107</f>
        <v>4.1922146665095668E-3</v>
      </c>
      <c r="I236" s="29"/>
      <c r="J236" s="29"/>
      <c r="K236" s="29"/>
      <c r="L236" s="29"/>
    </row>
    <row r="237" spans="3:14" x14ac:dyDescent="0.25">
      <c r="C237" s="9"/>
      <c r="D237" t="s">
        <v>100</v>
      </c>
      <c r="E237" s="28" t="s">
        <v>96</v>
      </c>
      <c r="F237" s="27">
        <f t="shared" ref="F237:F241" si="33">$G$126*H8^3/48/$G$107</f>
        <v>0.13392294998847262</v>
      </c>
      <c r="G237" s="29"/>
      <c r="H237" s="29">
        <f t="shared" ref="H237:H241" si="34">$G$126*H8^3/48/$H$107</f>
        <v>3.3537717332076535E-2</v>
      </c>
      <c r="I237" s="29"/>
      <c r="J237" s="29"/>
      <c r="K237" s="29"/>
      <c r="L237" s="29"/>
    </row>
    <row r="238" spans="3:14" x14ac:dyDescent="0.25">
      <c r="C238" s="9"/>
      <c r="D238" t="s">
        <v>101</v>
      </c>
      <c r="E238" s="28" t="s">
        <v>96</v>
      </c>
      <c r="F238" s="27">
        <f t="shared" si="33"/>
        <v>0.45198995621109517</v>
      </c>
      <c r="G238" s="29"/>
      <c r="H238" s="29">
        <f t="shared" si="34"/>
        <v>0.1131897959957583</v>
      </c>
      <c r="I238" s="29"/>
      <c r="J238" s="29"/>
      <c r="K238" s="29"/>
      <c r="L238" s="29"/>
    </row>
    <row r="239" spans="3:14" x14ac:dyDescent="0.25">
      <c r="C239" s="9"/>
      <c r="D239" t="s">
        <v>102</v>
      </c>
      <c r="E239" s="28" t="s">
        <v>96</v>
      </c>
      <c r="F239" s="27">
        <f t="shared" si="33"/>
        <v>1.071383599907781</v>
      </c>
      <c r="G239" s="29"/>
      <c r="H239" s="29">
        <f t="shared" si="34"/>
        <v>0.26830173865661228</v>
      </c>
      <c r="I239" s="29"/>
      <c r="J239" s="29"/>
      <c r="K239" s="29"/>
      <c r="L239" s="29"/>
    </row>
    <row r="240" spans="3:14" x14ac:dyDescent="0.25">
      <c r="C240" s="9"/>
      <c r="D240" t="s">
        <v>107</v>
      </c>
      <c r="E240" s="28" t="s">
        <v>96</v>
      </c>
      <c r="F240" s="27">
        <f t="shared" si="33"/>
        <v>3.6159196496887613</v>
      </c>
      <c r="G240" s="29"/>
      <c r="H240" s="29">
        <f t="shared" si="34"/>
        <v>0.90551836796606644</v>
      </c>
      <c r="I240" s="29"/>
      <c r="J240" s="29"/>
      <c r="K240" s="29"/>
      <c r="L240" s="29"/>
    </row>
    <row r="241" spans="2:12" x14ac:dyDescent="0.25">
      <c r="C241" s="9"/>
      <c r="D241" t="s">
        <v>103</v>
      </c>
      <c r="E241" s="28" t="s">
        <v>96</v>
      </c>
      <c r="F241" s="27">
        <f t="shared" si="33"/>
        <v>8.5710687992622479</v>
      </c>
      <c r="G241" s="29"/>
      <c r="H241" s="29">
        <f t="shared" si="34"/>
        <v>2.1464139092528982</v>
      </c>
      <c r="I241" s="29"/>
      <c r="J241" s="29"/>
      <c r="K241" s="29"/>
      <c r="L241" s="29"/>
    </row>
    <row r="242" spans="2:12" x14ac:dyDescent="0.25">
      <c r="C242" s="9" t="s">
        <v>58</v>
      </c>
      <c r="D242" s="16" t="s">
        <v>95</v>
      </c>
      <c r="E242" s="17"/>
      <c r="F242" s="24"/>
      <c r="G242" s="25"/>
      <c r="H242" s="25"/>
      <c r="I242" s="29"/>
      <c r="J242" s="45"/>
      <c r="K242" s="45"/>
      <c r="L242" s="45"/>
    </row>
    <row r="243" spans="2:12" x14ac:dyDescent="0.25">
      <c r="D243" t="s">
        <v>2</v>
      </c>
      <c r="E243" s="28" t="s">
        <v>96</v>
      </c>
      <c r="F243" s="27">
        <f>$G$126*H7^3/48/$G$108</f>
        <v>1.7220995248548622E-2</v>
      </c>
      <c r="G243" s="29"/>
      <c r="H243" s="29">
        <f>$G$126*H7^3/48/$H$108</f>
        <v>1.6213856743473566E-2</v>
      </c>
      <c r="I243" s="45"/>
      <c r="J243" s="45"/>
      <c r="K243" s="45"/>
      <c r="L243" s="45"/>
    </row>
    <row r="244" spans="2:12" x14ac:dyDescent="0.25">
      <c r="D244" t="s">
        <v>100</v>
      </c>
      <c r="E244" s="28" t="s">
        <v>96</v>
      </c>
      <c r="F244" s="27">
        <f t="shared" ref="F244:F248" si="35">$G$126*H8^3/48/$G$108</f>
        <v>0.13776796198838898</v>
      </c>
      <c r="G244" s="29"/>
      <c r="H244" s="29">
        <f t="shared" ref="H244:H248" si="36">$G$126*H8^3/48/$H$108</f>
        <v>0.12971085394778853</v>
      </c>
      <c r="I244" s="45"/>
      <c r="J244" s="45"/>
      <c r="K244" s="45"/>
      <c r="L244" s="45"/>
    </row>
    <row r="245" spans="2:12" x14ac:dyDescent="0.25">
      <c r="D245" t="s">
        <v>101</v>
      </c>
      <c r="E245" s="28" t="s">
        <v>96</v>
      </c>
      <c r="F245" s="27">
        <f t="shared" si="35"/>
        <v>0.4649668717108128</v>
      </c>
      <c r="G245" s="29"/>
      <c r="H245" s="29">
        <f t="shared" si="36"/>
        <v>0.43777413207378629</v>
      </c>
      <c r="I245" s="45"/>
      <c r="J245" s="45"/>
      <c r="K245" s="45"/>
      <c r="L245" s="45"/>
    </row>
    <row r="246" spans="2:12" x14ac:dyDescent="0.25">
      <c r="D246" t="s">
        <v>102</v>
      </c>
      <c r="E246" s="28" t="s">
        <v>96</v>
      </c>
      <c r="F246" s="27">
        <f t="shared" si="35"/>
        <v>1.1021436959071118</v>
      </c>
      <c r="G246" s="29"/>
      <c r="H246" s="29">
        <f t="shared" si="36"/>
        <v>1.0376868315823082</v>
      </c>
      <c r="I246" s="45"/>
      <c r="J246" s="45"/>
      <c r="K246" s="45"/>
      <c r="L246" s="45"/>
    </row>
    <row r="247" spans="2:12" x14ac:dyDescent="0.25">
      <c r="D247" t="s">
        <v>107</v>
      </c>
      <c r="E247" s="28" t="s">
        <v>96</v>
      </c>
      <c r="F247" s="27">
        <f t="shared" si="35"/>
        <v>3.7197349736865024</v>
      </c>
      <c r="G247" s="29"/>
      <c r="H247" s="29">
        <f t="shared" si="36"/>
        <v>3.5021930565902903</v>
      </c>
      <c r="I247" s="45"/>
      <c r="J247" s="45"/>
      <c r="K247" s="45"/>
      <c r="L247" s="45"/>
    </row>
    <row r="248" spans="2:12" x14ac:dyDescent="0.25">
      <c r="D248" t="s">
        <v>103</v>
      </c>
      <c r="E248" s="28" t="s">
        <v>96</v>
      </c>
      <c r="F248" s="27">
        <f t="shared" si="35"/>
        <v>8.8171495672568945</v>
      </c>
      <c r="G248" s="29"/>
      <c r="H248" s="29">
        <f t="shared" si="36"/>
        <v>8.3014946526584659</v>
      </c>
      <c r="I248" s="45"/>
      <c r="J248" s="45"/>
      <c r="K248" s="45"/>
      <c r="L248" s="45"/>
    </row>
    <row r="250" spans="2:12" ht="18" x14ac:dyDescent="0.35">
      <c r="B250" s="63" t="s">
        <v>141</v>
      </c>
      <c r="C250" t="s">
        <v>57</v>
      </c>
    </row>
    <row r="251" spans="2:12" x14ac:dyDescent="0.25">
      <c r="C251" s="9" t="s">
        <v>58</v>
      </c>
      <c r="D251" s="16" t="s">
        <v>59</v>
      </c>
      <c r="E251" s="17"/>
      <c r="F251" s="21"/>
      <c r="G251" s="22"/>
      <c r="H251" s="34" t="s">
        <v>146</v>
      </c>
      <c r="I251" s="22"/>
      <c r="J251" s="22"/>
      <c r="K251" s="22"/>
      <c r="L251" s="22"/>
    </row>
    <row r="252" spans="2:12" x14ac:dyDescent="0.25">
      <c r="C252" s="9"/>
      <c r="D252" t="s">
        <v>2</v>
      </c>
      <c r="E252" s="28" t="s">
        <v>96</v>
      </c>
      <c r="F252" s="27">
        <f>$G$126*H7^3/48/$N$105</f>
        <v>1.3260273972602739</v>
      </c>
      <c r="G252" s="22"/>
      <c r="H252" s="33">
        <f>IF(F252&gt;$H$7,"Senza senso",F252/$H$7)</f>
        <v>7.5342465753424652E-3</v>
      </c>
      <c r="I252" s="22"/>
      <c r="J252" s="22"/>
      <c r="K252" s="22"/>
      <c r="L252" s="22"/>
    </row>
    <row r="253" spans="2:12" x14ac:dyDescent="0.25">
      <c r="C253" s="9"/>
      <c r="D253" t="s">
        <v>100</v>
      </c>
      <c r="E253" s="28" t="s">
        <v>96</v>
      </c>
      <c r="F253" s="27">
        <f t="shared" ref="F253:F257" si="37">$G$126*H8^3/48/$N$105</f>
        <v>10.608219178082191</v>
      </c>
      <c r="G253" s="22"/>
      <c r="H253" s="33">
        <f>IF(F253&gt;$H$8,"Senza senso",F253/$H$8)</f>
        <v>3.0136986301369861E-2</v>
      </c>
      <c r="I253" s="22"/>
      <c r="J253" s="22"/>
      <c r="K253" s="22"/>
      <c r="L253" s="22"/>
    </row>
    <row r="254" spans="2:12" x14ac:dyDescent="0.25">
      <c r="C254" s="9"/>
      <c r="D254" t="s">
        <v>101</v>
      </c>
      <c r="E254" s="28" t="s">
        <v>96</v>
      </c>
      <c r="F254" s="27">
        <f t="shared" si="37"/>
        <v>35.802739726027397</v>
      </c>
      <c r="G254" s="22"/>
      <c r="H254" s="33">
        <f>IF(F254&gt;$H$9,"Senza senso",F254/$H$9)</f>
        <v>6.7808219178082191E-2</v>
      </c>
      <c r="I254" s="22"/>
      <c r="J254" s="22"/>
      <c r="K254" s="22"/>
      <c r="L254" s="22"/>
    </row>
    <row r="255" spans="2:12" x14ac:dyDescent="0.25">
      <c r="C255" s="9"/>
      <c r="D255" t="s">
        <v>102</v>
      </c>
      <c r="E255" s="28" t="s">
        <v>96</v>
      </c>
      <c r="F255" s="27">
        <f t="shared" si="37"/>
        <v>84.865753424657527</v>
      </c>
      <c r="G255" s="22"/>
      <c r="H255" s="33">
        <f>IF(F255&gt;$H$10,"Senza senso",F255/$H$10)</f>
        <v>0.12054794520547944</v>
      </c>
      <c r="I255" s="22"/>
      <c r="J255" s="22"/>
      <c r="K255" s="22"/>
      <c r="L255" s="22"/>
    </row>
    <row r="256" spans="2:12" x14ac:dyDescent="0.25">
      <c r="C256" s="9"/>
      <c r="D256" t="s">
        <v>107</v>
      </c>
      <c r="E256" s="28" t="s">
        <v>96</v>
      </c>
      <c r="F256" s="27">
        <f t="shared" si="37"/>
        <v>286.42191780821918</v>
      </c>
      <c r="G256" s="22"/>
      <c r="H256" s="33">
        <f>IF(F256&gt;$H$11,"Senza senso",F256/$H$11)</f>
        <v>0.27123287671232876</v>
      </c>
      <c r="I256" s="22"/>
      <c r="J256" t="s">
        <v>104</v>
      </c>
      <c r="K256" s="22"/>
      <c r="L256" s="22"/>
    </row>
    <row r="257" spans="3:14" x14ac:dyDescent="0.25">
      <c r="C257" s="9"/>
      <c r="D257" t="s">
        <v>103</v>
      </c>
      <c r="E257" s="28" t="s">
        <v>96</v>
      </c>
      <c r="F257" s="27">
        <f t="shared" si="37"/>
        <v>678.92602739726021</v>
      </c>
      <c r="G257" s="22"/>
      <c r="H257" s="33">
        <f>IF(F257&gt;$H$12,"Senza senso",F257/$H$12)</f>
        <v>0.48219178082191777</v>
      </c>
      <c r="I257" s="22"/>
      <c r="J257" s="22" t="s">
        <v>207</v>
      </c>
    </row>
    <row r="258" spans="3:14" x14ac:dyDescent="0.25">
      <c r="C258" s="9"/>
      <c r="E258" s="28"/>
      <c r="F258" s="31"/>
      <c r="G258" s="22"/>
      <c r="H258" s="22"/>
      <c r="I258" s="22"/>
      <c r="J258" t="s">
        <v>111</v>
      </c>
    </row>
    <row r="259" spans="3:14" x14ac:dyDescent="0.25">
      <c r="C259" s="9"/>
      <c r="E259" s="9"/>
      <c r="F259" s="24" t="s">
        <v>86</v>
      </c>
      <c r="G259" s="25"/>
      <c r="H259" s="25" t="s">
        <v>87</v>
      </c>
      <c r="I259" s="29"/>
      <c r="J259" s="24" t="s">
        <v>88</v>
      </c>
      <c r="K259" s="25"/>
      <c r="L259" s="16"/>
      <c r="M259" s="25" t="s">
        <v>89</v>
      </c>
      <c r="N259" s="16"/>
    </row>
    <row r="260" spans="3:14" x14ac:dyDescent="0.25">
      <c r="C260" s="26" t="s">
        <v>98</v>
      </c>
      <c r="E260" s="9"/>
      <c r="F260" s="22"/>
      <c r="G260" s="22"/>
      <c r="H260" s="22"/>
      <c r="I260" s="29"/>
    </row>
    <row r="261" spans="3:14" x14ac:dyDescent="0.25">
      <c r="C261" s="9" t="s">
        <v>58</v>
      </c>
      <c r="D261" s="16" t="s">
        <v>60</v>
      </c>
      <c r="E261" s="30"/>
      <c r="F261" s="16"/>
      <c r="G261" s="25"/>
      <c r="H261" s="16"/>
      <c r="I261" s="29"/>
    </row>
    <row r="262" spans="3:14" x14ac:dyDescent="0.25">
      <c r="C262" s="9"/>
      <c r="D262" t="s">
        <v>2</v>
      </c>
      <c r="E262" s="28" t="s">
        <v>96</v>
      </c>
      <c r="F262" s="27">
        <f>$G$126*H7^3/48/$O$107+$G$126*H7/4/$F$119</f>
        <v>1.823156749790774E-2</v>
      </c>
      <c r="G262" s="29"/>
      <c r="H262" s="29">
        <f>$G$126*H7^3/48/$P$107+$G$126*H7/4/$H$119</f>
        <v>3.9271705715867222E-3</v>
      </c>
      <c r="I262" s="29"/>
    </row>
    <row r="263" spans="3:14" x14ac:dyDescent="0.25">
      <c r="C263" s="9"/>
      <c r="D263" t="s">
        <v>100</v>
      </c>
      <c r="E263" s="28" t="s">
        <v>96</v>
      </c>
      <c r="F263" s="27">
        <f t="shared" ref="F263:F267" si="38">$G$126*H8^3/48/$O$107+$G$126*H8/4/$F$119</f>
        <v>0.11232410161904735</v>
      </c>
      <c r="G263" s="29"/>
      <c r="H263" s="29">
        <f t="shared" ref="H263:H267" si="39">$G$126*H8^3/48/$P$107+$G$126*H8/4/$H$119</f>
        <v>3.1119747940794147E-2</v>
      </c>
      <c r="I263" s="29"/>
    </row>
    <row r="264" spans="3:14" x14ac:dyDescent="0.25">
      <c r="C264" s="9"/>
      <c r="D264" t="s">
        <v>101</v>
      </c>
      <c r="E264" s="28" t="s">
        <v>96</v>
      </c>
      <c r="F264" s="27">
        <f t="shared" si="38"/>
        <v>0.35813856898665075</v>
      </c>
      <c r="G264" s="29"/>
      <c r="H264" s="29">
        <f t="shared" si="39"/>
        <v>0.10484313890524299</v>
      </c>
      <c r="I264" s="29"/>
    </row>
    <row r="265" spans="3:14" x14ac:dyDescent="0.25">
      <c r="C265" s="9"/>
      <c r="D265" t="s">
        <v>102</v>
      </c>
      <c r="E265" s="28" t="s">
        <v>96</v>
      </c>
      <c r="F265" s="27">
        <f t="shared" si="38"/>
        <v>0.83153593622394961</v>
      </c>
      <c r="G265" s="29"/>
      <c r="H265" s="29">
        <f t="shared" si="39"/>
        <v>0.24836275026255392</v>
      </c>
      <c r="I265" s="29"/>
    </row>
    <row r="266" spans="3:14" x14ac:dyDescent="0.25">
      <c r="C266" s="9"/>
      <c r="D266" t="s">
        <v>107</v>
      </c>
      <c r="E266" s="28" t="s">
        <v>96</v>
      </c>
      <c r="F266" s="27">
        <f t="shared" si="38"/>
        <v>2.7645232368005623</v>
      </c>
      <c r="G266" s="29"/>
      <c r="H266" s="29">
        <f t="shared" si="39"/>
        <v>0.83785226134624502</v>
      </c>
      <c r="I266" s="29"/>
    </row>
    <row r="267" spans="3:14" x14ac:dyDescent="0.25">
      <c r="C267" s="9"/>
      <c r="D267" t="s">
        <v>103</v>
      </c>
      <c r="E267" s="28" t="s">
        <v>96</v>
      </c>
      <c r="F267" s="27">
        <f t="shared" si="38"/>
        <v>6.518173736334739</v>
      </c>
      <c r="G267" s="29"/>
      <c r="H267" s="29">
        <f t="shared" si="39"/>
        <v>1.9857115355728328</v>
      </c>
      <c r="I267" s="29"/>
    </row>
    <row r="268" spans="3:14" x14ac:dyDescent="0.25">
      <c r="C268" s="9" t="s">
        <v>58</v>
      </c>
      <c r="D268" s="16" t="s">
        <v>95</v>
      </c>
      <c r="E268" s="17"/>
      <c r="F268" s="24"/>
      <c r="G268" s="25"/>
      <c r="H268" s="25"/>
      <c r="I268" s="29"/>
      <c r="J268" s="21" t="s">
        <v>105</v>
      </c>
      <c r="K268" s="16" t="s">
        <v>106</v>
      </c>
      <c r="L268" s="16"/>
      <c r="M268" s="16" t="s">
        <v>105</v>
      </c>
      <c r="N268" s="16" t="s">
        <v>106</v>
      </c>
    </row>
    <row r="269" spans="3:14" x14ac:dyDescent="0.25">
      <c r="C269" s="9"/>
      <c r="D269" t="s">
        <v>2</v>
      </c>
      <c r="E269" s="28" t="s">
        <v>96</v>
      </c>
      <c r="F269" s="27">
        <f>$G$126*H7^3/48/$O$108+$G$126*H7/4/$J$119</f>
        <v>3.8820927559282528E-2</v>
      </c>
      <c r="G269" s="29"/>
      <c r="H269" s="29">
        <f>$G$126*H7^3/48/$P$108+$G$126*H7/4/$L$119</f>
        <v>1.2580139752970926E-2</v>
      </c>
      <c r="I269" s="29"/>
      <c r="J269" s="64">
        <v>8.8999999999999996E-2</v>
      </c>
      <c r="K269" s="65">
        <v>9.1999999999999998E-2</v>
      </c>
    </row>
    <row r="270" spans="3:14" x14ac:dyDescent="0.25">
      <c r="C270" s="9"/>
      <c r="D270" t="s">
        <v>100</v>
      </c>
      <c r="E270" s="28" t="s">
        <v>96</v>
      </c>
      <c r="F270" s="27">
        <f t="shared" ref="F270:F274" si="40">$G$126*H8^3/48/$O$108+$G$126*H8/4/$J$119</f>
        <v>0.15513633373703384</v>
      </c>
      <c r="G270" s="29"/>
      <c r="H270" s="29">
        <f t="shared" ref="H270:H274" si="41">$G$126*H8^3/48/$P$108+$G$126*H8/4/$L$119</f>
        <v>9.9205230841528269E-2</v>
      </c>
      <c r="I270" s="29"/>
      <c r="J270" s="64">
        <v>0.30099999999999999</v>
      </c>
      <c r="K270" s="65">
        <v>0.30399999999999999</v>
      </c>
    </row>
    <row r="271" spans="3:14" x14ac:dyDescent="0.25">
      <c r="C271" s="9"/>
      <c r="D271" t="s">
        <v>101</v>
      </c>
      <c r="E271" s="28" t="s">
        <v>96</v>
      </c>
      <c r="F271" s="27">
        <f t="shared" si="40"/>
        <v>0.42644069715172278</v>
      </c>
      <c r="G271" s="29"/>
      <c r="H271" s="29">
        <f t="shared" si="41"/>
        <v>0.33392022460125853</v>
      </c>
      <c r="I271" s="29"/>
      <c r="J271" s="64">
        <v>0.68600000000000005</v>
      </c>
      <c r="K271" s="65">
        <v>0.68799999999999994</v>
      </c>
    </row>
    <row r="272" spans="3:14" x14ac:dyDescent="0.25">
      <c r="C272" s="9"/>
      <c r="D272" t="s">
        <v>102</v>
      </c>
      <c r="E272" s="28" t="s">
        <v>96</v>
      </c>
      <c r="F272" s="27">
        <f t="shared" si="40"/>
        <v>0.93022849642181804</v>
      </c>
      <c r="G272" s="29"/>
      <c r="H272" s="29">
        <f t="shared" si="41"/>
        <v>0.79077007236774788</v>
      </c>
      <c r="I272" s="29"/>
      <c r="J272" s="64">
        <v>1.329</v>
      </c>
      <c r="K272" s="65">
        <v>1.33</v>
      </c>
    </row>
    <row r="273" spans="3:12" x14ac:dyDescent="0.25">
      <c r="C273" s="9"/>
      <c r="D273" t="s">
        <v>107</v>
      </c>
      <c r="E273" s="28" t="s">
        <v>96</v>
      </c>
      <c r="F273" s="27">
        <f t="shared" si="40"/>
        <v>2.9452323170021031</v>
      </c>
      <c r="G273" s="29"/>
      <c r="H273" s="29">
        <f t="shared" si="41"/>
        <v>2.6670541352633506</v>
      </c>
      <c r="I273" s="29"/>
      <c r="J273" s="64">
        <v>3.7440000000000002</v>
      </c>
      <c r="K273" s="65">
        <v>3.746</v>
      </c>
    </row>
    <row r="274" spans="3:12" x14ac:dyDescent="0.25">
      <c r="C274" s="9"/>
      <c r="D274" t="s">
        <v>103</v>
      </c>
      <c r="E274" s="28" t="s">
        <v>96</v>
      </c>
      <c r="F274" s="27">
        <f t="shared" si="40"/>
        <v>6.8201036244256388</v>
      </c>
      <c r="G274" s="29"/>
      <c r="H274" s="29">
        <f t="shared" si="41"/>
        <v>6.3204170302130267</v>
      </c>
      <c r="I274" s="29"/>
      <c r="J274" s="64">
        <v>8.0739999999999998</v>
      </c>
      <c r="K274" s="65">
        <v>8.0749999999999993</v>
      </c>
    </row>
    <row r="275" spans="3:12" x14ac:dyDescent="0.25">
      <c r="C275" s="26" t="s">
        <v>99</v>
      </c>
      <c r="E275" s="9"/>
      <c r="F275" s="22"/>
      <c r="G275" s="22"/>
      <c r="H275" s="22"/>
      <c r="I275" s="29"/>
      <c r="J275" s="29"/>
      <c r="K275" s="29"/>
      <c r="L275" s="29"/>
    </row>
    <row r="276" spans="3:12" x14ac:dyDescent="0.25">
      <c r="C276" s="9" t="s">
        <v>58</v>
      </c>
      <c r="D276" s="16" t="s">
        <v>60</v>
      </c>
      <c r="E276" s="17"/>
      <c r="F276" s="21"/>
      <c r="G276" s="16"/>
      <c r="H276" s="16"/>
      <c r="I276" s="29"/>
      <c r="J276" s="29"/>
      <c r="K276" s="29"/>
      <c r="L276" s="29"/>
    </row>
    <row r="277" spans="3:12" x14ac:dyDescent="0.25">
      <c r="C277" s="9"/>
      <c r="D277" t="s">
        <v>2</v>
      </c>
      <c r="E277" s="28" t="s">
        <v>96</v>
      </c>
      <c r="F277" s="27">
        <f>$G$126*H7^3/48/$O$107</f>
        <v>1.2643494437205312E-2</v>
      </c>
      <c r="G277" s="29"/>
      <c r="H277" s="29">
        <f>$G$126*H7^3/48/$P$107</f>
        <v>3.8775677996034505E-3</v>
      </c>
      <c r="I277" s="29"/>
      <c r="J277" s="29"/>
      <c r="K277" s="29"/>
      <c r="L277" s="29"/>
    </row>
    <row r="278" spans="3:12" x14ac:dyDescent="0.25">
      <c r="C278" s="9"/>
      <c r="D278" t="s">
        <v>100</v>
      </c>
      <c r="E278" s="28" t="s">
        <v>96</v>
      </c>
      <c r="F278" s="27">
        <f t="shared" ref="F278:F282" si="42">$G$126*H8^3/48/$O$107</f>
        <v>0.10114795549764249</v>
      </c>
      <c r="G278" s="29"/>
      <c r="H278" s="29">
        <f t="shared" ref="H278:H282" si="43">$G$126*H8^3/48/$P$107</f>
        <v>3.1020542396827604E-2</v>
      </c>
      <c r="I278" s="29"/>
      <c r="J278" s="29"/>
      <c r="K278" s="29"/>
      <c r="L278" s="29"/>
    </row>
    <row r="279" spans="3:12" x14ac:dyDescent="0.25">
      <c r="C279" s="9"/>
      <c r="D279" t="s">
        <v>101</v>
      </c>
      <c r="E279" s="28" t="s">
        <v>96</v>
      </c>
      <c r="F279" s="27">
        <f t="shared" si="42"/>
        <v>0.34137434980454345</v>
      </c>
      <c r="G279" s="29"/>
      <c r="H279" s="29">
        <f t="shared" si="43"/>
        <v>0.10469433058929317</v>
      </c>
      <c r="I279" s="29"/>
      <c r="J279" s="29"/>
      <c r="K279" s="29"/>
      <c r="L279" s="29"/>
    </row>
    <row r="280" spans="3:12" x14ac:dyDescent="0.25">
      <c r="C280" s="9"/>
      <c r="D280" t="s">
        <v>102</v>
      </c>
      <c r="E280" s="28" t="s">
        <v>96</v>
      </c>
      <c r="F280" s="27">
        <f t="shared" si="42"/>
        <v>0.80918364398113996</v>
      </c>
      <c r="G280" s="29"/>
      <c r="H280" s="29">
        <f t="shared" si="43"/>
        <v>0.24816433917462083</v>
      </c>
      <c r="I280" s="29"/>
      <c r="J280" s="29"/>
      <c r="K280" s="29"/>
      <c r="L280" s="29"/>
    </row>
    <row r="281" spans="3:12" x14ac:dyDescent="0.25">
      <c r="C281" s="9"/>
      <c r="D281" t="s">
        <v>107</v>
      </c>
      <c r="E281" s="28" t="s">
        <v>96</v>
      </c>
      <c r="F281" s="27">
        <f t="shared" si="42"/>
        <v>2.7309947984363476</v>
      </c>
      <c r="G281" s="29"/>
      <c r="H281" s="29">
        <f t="shared" si="43"/>
        <v>0.83755464471434538</v>
      </c>
      <c r="I281" s="29"/>
      <c r="J281" s="29"/>
      <c r="K281" s="29"/>
      <c r="L281" s="29"/>
    </row>
    <row r="282" spans="3:12" x14ac:dyDescent="0.25">
      <c r="C282" s="9"/>
      <c r="D282" t="s">
        <v>103</v>
      </c>
      <c r="E282" s="28" t="s">
        <v>96</v>
      </c>
      <c r="F282" s="27">
        <f t="shared" si="42"/>
        <v>6.4734691518491196</v>
      </c>
      <c r="G282" s="29"/>
      <c r="H282" s="29">
        <f t="shared" si="43"/>
        <v>1.9853147133969666</v>
      </c>
      <c r="I282" s="29"/>
      <c r="J282" s="29"/>
      <c r="K282" s="29"/>
      <c r="L282" s="29"/>
    </row>
    <row r="283" spans="3:12" x14ac:dyDescent="0.25">
      <c r="C283" s="9" t="s">
        <v>58</v>
      </c>
      <c r="D283" s="16" t="s">
        <v>95</v>
      </c>
      <c r="E283" s="17"/>
      <c r="F283" s="24"/>
      <c r="G283" s="25"/>
      <c r="H283" s="25"/>
      <c r="I283" s="29"/>
      <c r="J283" s="45"/>
      <c r="K283" s="45"/>
      <c r="L283" s="45"/>
    </row>
    <row r="284" spans="3:12" x14ac:dyDescent="0.25">
      <c r="D284" t="s">
        <v>2</v>
      </c>
      <c r="E284" s="28" t="s">
        <v>96</v>
      </c>
      <c r="F284" s="27">
        <f>$G$126*H7^3/48/$O$108</f>
        <v>1.2915746436411465E-2</v>
      </c>
      <c r="G284" s="29"/>
      <c r="H284" s="29">
        <f>$G$126*H7^3/48/$P$108</f>
        <v>1.2340825222597737E-2</v>
      </c>
      <c r="I284" s="45"/>
      <c r="J284" s="45"/>
      <c r="K284" s="45"/>
      <c r="L284" s="45"/>
    </row>
    <row r="285" spans="3:12" x14ac:dyDescent="0.25">
      <c r="D285" t="s">
        <v>100</v>
      </c>
      <c r="E285" s="28" t="s">
        <v>96</v>
      </c>
      <c r="F285" s="27">
        <f t="shared" ref="F285:F289" si="44">$G$126*H8^3/48/$O$108</f>
        <v>0.10332597149129172</v>
      </c>
      <c r="G285" s="29"/>
      <c r="H285" s="29">
        <f t="shared" ref="H285:H289" si="45">$G$126*H8^3/48/$P$108</f>
        <v>9.8726601780781895E-2</v>
      </c>
      <c r="I285" s="45"/>
      <c r="J285" s="45"/>
      <c r="K285" s="45"/>
      <c r="L285" s="45"/>
    </row>
    <row r="286" spans="3:12" x14ac:dyDescent="0.25">
      <c r="D286" t="s">
        <v>101</v>
      </c>
      <c r="E286" s="28" t="s">
        <v>96</v>
      </c>
      <c r="F286" s="27">
        <f t="shared" si="44"/>
        <v>0.34872515378310959</v>
      </c>
      <c r="G286" s="29"/>
      <c r="H286" s="29">
        <f t="shared" si="45"/>
        <v>0.33320228101013893</v>
      </c>
      <c r="I286" s="45"/>
      <c r="J286" s="45"/>
      <c r="K286" s="45"/>
      <c r="L286" s="45"/>
    </row>
    <row r="287" spans="3:12" x14ac:dyDescent="0.25">
      <c r="D287" t="s">
        <v>102</v>
      </c>
      <c r="E287" s="28" t="s">
        <v>96</v>
      </c>
      <c r="F287" s="27">
        <f t="shared" si="44"/>
        <v>0.82660777193033375</v>
      </c>
      <c r="G287" s="29"/>
      <c r="H287" s="29">
        <f t="shared" si="45"/>
        <v>0.78981281424625516</v>
      </c>
      <c r="I287" s="45"/>
      <c r="J287" s="45"/>
      <c r="K287" s="45"/>
      <c r="L287" s="45"/>
    </row>
    <row r="288" spans="3:12" x14ac:dyDescent="0.25">
      <c r="D288" t="s">
        <v>107</v>
      </c>
      <c r="E288" s="28" t="s">
        <v>96</v>
      </c>
      <c r="F288" s="27">
        <f t="shared" si="44"/>
        <v>2.7898012302648767</v>
      </c>
      <c r="G288" s="29"/>
      <c r="H288" s="29">
        <f t="shared" si="45"/>
        <v>2.6656182480811115</v>
      </c>
      <c r="I288" s="45"/>
      <c r="J288" s="45"/>
      <c r="K288" s="45"/>
      <c r="L288" s="45"/>
    </row>
    <row r="289" spans="4:12" x14ac:dyDescent="0.25">
      <c r="D289" t="s">
        <v>103</v>
      </c>
      <c r="E289" s="28" t="s">
        <v>96</v>
      </c>
      <c r="F289" s="27">
        <f t="shared" si="44"/>
        <v>6.61286217544267</v>
      </c>
      <c r="G289" s="29"/>
      <c r="H289" s="29">
        <f t="shared" si="45"/>
        <v>6.3185025139700413</v>
      </c>
      <c r="I289" s="45"/>
      <c r="J289" s="45"/>
      <c r="K289" s="45"/>
      <c r="L289" s="45"/>
    </row>
  </sheetData>
  <pageMargins left="0.7" right="0.7" top="0.75" bottom="0.75" header="0.3" footer="0.3"/>
  <pageSetup paperSize="9" orientation="portrait" horizontalDpi="4294967293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7E2A1D-F0F0-43A5-A85A-4402DA6A346C}">
  <dimension ref="B1:Q203"/>
  <sheetViews>
    <sheetView tabSelected="1" topLeftCell="A16" zoomScaleNormal="100" workbookViewId="0">
      <selection activeCell="K23" sqref="K23"/>
    </sheetView>
  </sheetViews>
  <sheetFormatPr defaultRowHeight="15" x14ac:dyDescent="0.25"/>
  <cols>
    <col min="1" max="1" width="1.5703125" customWidth="1"/>
    <col min="3" max="8" width="10.7109375" customWidth="1"/>
    <col min="9" max="9" width="10" bestFit="1" customWidth="1"/>
    <col min="10" max="12" width="10.7109375" customWidth="1"/>
  </cols>
  <sheetData>
    <row r="1" spans="2:10" ht="8.1" customHeight="1" x14ac:dyDescent="0.25"/>
    <row r="2" spans="2:10" x14ac:dyDescent="0.25">
      <c r="B2" t="s">
        <v>109</v>
      </c>
    </row>
    <row r="3" spans="2:10" x14ac:dyDescent="0.25">
      <c r="B3" t="s">
        <v>108</v>
      </c>
    </row>
    <row r="4" spans="2:10" x14ac:dyDescent="0.25">
      <c r="B4" t="s">
        <v>110</v>
      </c>
    </row>
    <row r="6" spans="2:10" x14ac:dyDescent="0.25">
      <c r="E6" t="s">
        <v>112</v>
      </c>
      <c r="F6" s="1" t="s">
        <v>113</v>
      </c>
    </row>
    <row r="7" spans="2:10" x14ac:dyDescent="0.25">
      <c r="F7" s="1" t="s">
        <v>122</v>
      </c>
    </row>
    <row r="8" spans="2:10" x14ac:dyDescent="0.25">
      <c r="F8" s="1" t="s">
        <v>123</v>
      </c>
    </row>
    <row r="9" spans="2:10" x14ac:dyDescent="0.25">
      <c r="F9" s="1"/>
    </row>
    <row r="11" spans="2:10" x14ac:dyDescent="0.25">
      <c r="B11" s="16" t="s">
        <v>124</v>
      </c>
      <c r="C11" s="16"/>
      <c r="D11" s="16"/>
      <c r="E11" s="16"/>
      <c r="F11" s="16"/>
      <c r="G11" s="16"/>
      <c r="H11" s="16"/>
      <c r="I11" s="16"/>
      <c r="J11" s="16"/>
    </row>
    <row r="12" spans="2:10" ht="18" x14ac:dyDescent="0.35">
      <c r="C12" t="s">
        <v>152</v>
      </c>
      <c r="D12" s="4">
        <f>'Sw.beam_Lx88x11_dt-3'!H24</f>
        <v>3</v>
      </c>
      <c r="E12" t="s">
        <v>6</v>
      </c>
    </row>
    <row r="13" spans="2:10" ht="18" x14ac:dyDescent="0.35">
      <c r="C13" t="s">
        <v>138</v>
      </c>
      <c r="D13" s="4">
        <f>'Sw.beam_Lx88x11_dt-3'!H15</f>
        <v>0.7</v>
      </c>
      <c r="E13" t="s">
        <v>6</v>
      </c>
    </row>
    <row r="14" spans="2:10" ht="18" x14ac:dyDescent="0.35">
      <c r="D14" s="9" t="s">
        <v>115</v>
      </c>
      <c r="E14" t="s">
        <v>116</v>
      </c>
      <c r="F14" t="s">
        <v>117</v>
      </c>
      <c r="G14" t="s">
        <v>118</v>
      </c>
      <c r="H14" t="s">
        <v>119</v>
      </c>
      <c r="I14" t="s">
        <v>120</v>
      </c>
      <c r="J14" t="s">
        <v>121</v>
      </c>
    </row>
    <row r="15" spans="2:10" x14ac:dyDescent="0.25">
      <c r="C15" s="37" t="s">
        <v>114</v>
      </c>
      <c r="D15">
        <f>'Sw.beam_Lx88x11_dt-3'!H7</f>
        <v>176</v>
      </c>
      <c r="E15" s="22">
        <f>'Sw.beam_Lx88x11_dt-3'!F146</f>
        <v>8.2955788005009884E-2</v>
      </c>
      <c r="F15">
        <f>'Sw.beam_Lx88x11_dt-3'!F146/Par.analysis_base_dt!E15</f>
        <v>1</v>
      </c>
      <c r="G15" s="22">
        <f>'Sw.beam_Lx88x11_dt-3'!F161</f>
        <v>3.690213267546133E-2</v>
      </c>
      <c r="H15" s="22">
        <f>G15/E15</f>
        <v>0.4448409636375551</v>
      </c>
      <c r="I15">
        <f>'Sw.beam_Lx88x11_dt-3'!J146</f>
        <v>0.23699999999999999</v>
      </c>
      <c r="J15" s="2">
        <f>I15/E15</f>
        <v>2.856943508097193</v>
      </c>
    </row>
    <row r="16" spans="2:10" x14ac:dyDescent="0.25">
      <c r="C16" s="37" t="s">
        <v>100</v>
      </c>
      <c r="D16">
        <f>'Sw.beam_Lx88x11_dt-3'!H8</f>
        <v>352</v>
      </c>
      <c r="E16" s="22">
        <f>'Sw.beam_Lx88x11_dt-3'!F147</f>
        <v>0.38732437206278775</v>
      </c>
      <c r="F16">
        <f>'Sw.beam_Lx88x11_dt-3'!F147/Par.analysis_base_dt!E16</f>
        <v>1</v>
      </c>
      <c r="G16" s="22">
        <f>'Sw.beam_Lx88x11_dt-3'!F162</f>
        <v>0.29521706140369064</v>
      </c>
      <c r="H16" s="22">
        <f t="shared" ref="H16:H20" si="0">G16/E16</f>
        <v>0.76219593368587213</v>
      </c>
      <c r="I16">
        <f>'Sw.beam_Lx88x11_dt-3'!J147</f>
        <v>0.747</v>
      </c>
      <c r="J16" s="2">
        <f t="shared" ref="J16:J20" si="1">I16/E16</f>
        <v>1.9286160486665851</v>
      </c>
    </row>
    <row r="17" spans="2:10" x14ac:dyDescent="0.25">
      <c r="C17" s="37" t="s">
        <v>101</v>
      </c>
      <c r="D17">
        <f>'Sw.beam_Lx88x11_dt-3'!H9</f>
        <v>528</v>
      </c>
      <c r="E17" s="22">
        <f>'Sw.beam_Lx88x11_dt-3'!F148</f>
        <v>1.1345185482261015</v>
      </c>
      <c r="F17">
        <f>'Sw.beam_Lx88x11_dt-3'!F148/Par.analysis_base_dt!E17</f>
        <v>1</v>
      </c>
      <c r="G17" s="22">
        <f>'Sw.beam_Lx88x11_dt-3'!F163</f>
        <v>0.99635758223745596</v>
      </c>
      <c r="H17" s="22">
        <f t="shared" si="0"/>
        <v>0.87822061948244934</v>
      </c>
      <c r="I17">
        <f>'Sw.beam_Lx88x11_dt-3'!J148</f>
        <v>1.754</v>
      </c>
      <c r="J17" s="2">
        <f t="shared" si="1"/>
        <v>1.5460302546331224</v>
      </c>
    </row>
    <row r="18" spans="2:10" x14ac:dyDescent="0.25">
      <c r="C18" s="37" t="s">
        <v>102</v>
      </c>
      <c r="D18">
        <f>'Sw.beam_Lx88x11_dt-3'!H10</f>
        <v>704</v>
      </c>
      <c r="E18" s="22">
        <f>'Sw.beam_Lx88x11_dt-3'!F149</f>
        <v>2.5459511125477192</v>
      </c>
      <c r="F18">
        <f>'Sw.beam_Lx88x11_dt-3'!F149/Par.analysis_base_dt!E18</f>
        <v>1</v>
      </c>
      <c r="G18" s="22">
        <f>'Sw.beam_Lx88x11_dt-3'!F164</f>
        <v>2.3617364912295251</v>
      </c>
      <c r="H18" s="22">
        <f t="shared" si="0"/>
        <v>0.92764408538314325</v>
      </c>
      <c r="I18">
        <f>'Sw.beam_Lx88x11_dt-3'!J149</f>
        <v>3.5070000000000001</v>
      </c>
      <c r="J18" s="2">
        <f t="shared" si="1"/>
        <v>1.377481281048859</v>
      </c>
    </row>
    <row r="19" spans="2:10" x14ac:dyDescent="0.25">
      <c r="C19" s="37" t="s">
        <v>107</v>
      </c>
      <c r="D19">
        <f>'Sw.beam_Lx88x11_dt-3'!H11</f>
        <v>1056</v>
      </c>
      <c r="E19" s="22">
        <f>'Sw.beam_Lx88x11_dt-3'!F150</f>
        <v>8.2471825898769389</v>
      </c>
      <c r="F19">
        <f>'Sw.beam_Lx88x11_dt-3'!F150/Par.analysis_base_dt!E19</f>
        <v>1</v>
      </c>
      <c r="G19" s="22">
        <f>'Sw.beam_Lx88x11_dt-3'!F165</f>
        <v>7.9708606578996477</v>
      </c>
      <c r="H19" s="22">
        <f t="shared" si="0"/>
        <v>0.96649499038417508</v>
      </c>
      <c r="I19">
        <f>'Sw.beam_Lx88x11_dt-3'!J150</f>
        <v>10.271000000000001</v>
      </c>
      <c r="J19" s="2">
        <f t="shared" si="1"/>
        <v>1.2453950046658613</v>
      </c>
    </row>
    <row r="20" spans="2:10" x14ac:dyDescent="0.25">
      <c r="C20" s="37" t="s">
        <v>103</v>
      </c>
      <c r="D20">
        <f>'Sw.beam_Lx88x11_dt-3'!H12</f>
        <v>1408</v>
      </c>
      <c r="E20" s="22">
        <f>'Sw.beam_Lx88x11_dt-3'!F151</f>
        <v>19.262321172472589</v>
      </c>
      <c r="F20">
        <f>'Sw.beam_Lx88x11_dt-3'!F151/Par.analysis_base_dt!E20</f>
        <v>1</v>
      </c>
      <c r="G20" s="22">
        <f>'Sw.beam_Lx88x11_dt-3'!F166</f>
        <v>18.893891929836201</v>
      </c>
      <c r="H20" s="22">
        <f t="shared" si="0"/>
        <v>0.98087306097029969</v>
      </c>
      <c r="I20">
        <f>'Sw.beam_Lx88x11_dt-3'!J151</f>
        <v>22.6</v>
      </c>
      <c r="J20" s="2">
        <f t="shared" si="1"/>
        <v>1.1732750065603321</v>
      </c>
    </row>
    <row r="22" spans="2:10" x14ac:dyDescent="0.25">
      <c r="B22" t="s">
        <v>149</v>
      </c>
    </row>
    <row r="23" spans="2:10" ht="18" x14ac:dyDescent="0.35">
      <c r="C23" t="s">
        <v>152</v>
      </c>
      <c r="D23" s="4">
        <f>'Sw.beam_Lx88x11_dt-3'!H24</f>
        <v>3</v>
      </c>
      <c r="E23" t="s">
        <v>6</v>
      </c>
    </row>
    <row r="24" spans="2:10" ht="18" x14ac:dyDescent="0.35">
      <c r="C24" t="s">
        <v>139</v>
      </c>
      <c r="D24" s="4">
        <f>'Sw.beam_Lx88x11_dt-3'!I15</f>
        <v>1</v>
      </c>
      <c r="E24" t="s">
        <v>6</v>
      </c>
    </row>
    <row r="25" spans="2:10" ht="18" x14ac:dyDescent="0.35">
      <c r="D25" s="9" t="s">
        <v>115</v>
      </c>
      <c r="E25" t="s">
        <v>116</v>
      </c>
      <c r="F25" t="s">
        <v>117</v>
      </c>
      <c r="G25" t="s">
        <v>118</v>
      </c>
      <c r="H25" t="s">
        <v>119</v>
      </c>
      <c r="I25" t="s">
        <v>120</v>
      </c>
      <c r="J25" t="s">
        <v>121</v>
      </c>
    </row>
    <row r="26" spans="2:10" x14ac:dyDescent="0.25">
      <c r="C26" s="37" t="s">
        <v>114</v>
      </c>
      <c r="D26">
        <f>'Sw.beam_Lx88x11_dt-3'!H7</f>
        <v>176</v>
      </c>
      <c r="E26" s="22">
        <f>'Sw.beam_Lx88x11_dt-3'!F187</f>
        <v>7.1885148202371477E-2</v>
      </c>
      <c r="F26">
        <f>'Sw.beam_Lx88x11_dt-3'!F187/Par.analysis_base_dt!E26</f>
        <v>1</v>
      </c>
      <c r="G26" s="22">
        <f>'Sw.beam_Lx88x11_dt-3'!F202</f>
        <v>2.583149287282293E-2</v>
      </c>
      <c r="H26" s="22">
        <f>G26/E26</f>
        <v>0.35934394682058612</v>
      </c>
      <c r="I26">
        <f>'Sw.beam_Lx88x11_dt-3'!J187</f>
        <v>0.20499999999999999</v>
      </c>
      <c r="J26" s="2">
        <f>I26/E26</f>
        <v>2.8517712646690638</v>
      </c>
    </row>
    <row r="27" spans="2:10" x14ac:dyDescent="0.25">
      <c r="C27" s="37" t="s">
        <v>100</v>
      </c>
      <c r="D27">
        <f>'Sw.beam_Lx88x11_dt-3'!H8</f>
        <v>352</v>
      </c>
      <c r="E27" s="22">
        <f>'Sw.beam_Lx88x11_dt-3'!F188</f>
        <v>0.29875925364168054</v>
      </c>
      <c r="F27">
        <f>'Sw.beam_Lx88x11_dt-3'!F188/Par.analysis_base_dt!E27</f>
        <v>1</v>
      </c>
      <c r="G27" s="22">
        <f>'Sw.beam_Lx88x11_dt-3'!F203</f>
        <v>0.20665194298258344</v>
      </c>
      <c r="H27" s="22">
        <f t="shared" ref="H27:H31" si="2">G27/E27</f>
        <v>0.69170055977724865</v>
      </c>
      <c r="I27">
        <f>'Sw.beam_Lx88x11_dt-3'!J188</f>
        <v>0.62</v>
      </c>
      <c r="J27" s="2">
        <f t="shared" ref="J27:J31" si="3">I27/E27</f>
        <v>2.0752495276467728</v>
      </c>
    </row>
    <row r="28" spans="2:10" x14ac:dyDescent="0.25">
      <c r="C28" s="37" t="s">
        <v>101</v>
      </c>
      <c r="D28">
        <f>'Sw.beam_Lx88x11_dt-3'!H9</f>
        <v>528</v>
      </c>
      <c r="E28" s="22">
        <f>'Sw.beam_Lx88x11_dt-3'!F189</f>
        <v>0.83561127355486486</v>
      </c>
      <c r="F28">
        <f>'Sw.beam_Lx88x11_dt-3'!F189/Par.analysis_base_dt!E28</f>
        <v>1</v>
      </c>
      <c r="G28" s="22">
        <f>'Sw.beam_Lx88x11_dt-3'!F204</f>
        <v>0.69745030756621917</v>
      </c>
      <c r="H28" s="22">
        <f t="shared" si="2"/>
        <v>0.83465880564191042</v>
      </c>
      <c r="I28">
        <f>'Sw.beam_Lx88x11_dt-3'!J189</f>
        <v>1.3819999999999999</v>
      </c>
      <c r="J28" s="2">
        <f t="shared" si="3"/>
        <v>1.6538790748007544</v>
      </c>
    </row>
    <row r="29" spans="2:10" x14ac:dyDescent="0.25">
      <c r="C29" s="37" t="s">
        <v>102</v>
      </c>
      <c r="D29">
        <f>'Sw.beam_Lx88x11_dt-3'!H10</f>
        <v>704</v>
      </c>
      <c r="E29" s="22">
        <f>'Sw.beam_Lx88x11_dt-3'!F190</f>
        <v>1.8374301651788616</v>
      </c>
      <c r="F29">
        <f>'Sw.beam_Lx88x11_dt-3'!F190/Par.analysis_base_dt!E29</f>
        <v>1</v>
      </c>
      <c r="G29" s="22">
        <f>'Sw.beam_Lx88x11_dt-3'!F205</f>
        <v>1.6532155438606675</v>
      </c>
      <c r="H29" s="22">
        <f t="shared" si="2"/>
        <v>0.89974333457170497</v>
      </c>
      <c r="I29">
        <f>'Sw.beam_Lx88x11_dt-3'!J190</f>
        <v>2.6640000000000001</v>
      </c>
      <c r="J29" s="2">
        <f t="shared" si="3"/>
        <v>1.4498510204553421</v>
      </c>
    </row>
    <row r="30" spans="2:10" x14ac:dyDescent="0.25">
      <c r="C30" s="37" t="s">
        <v>107</v>
      </c>
      <c r="D30">
        <f>'Sw.beam_Lx88x11_dt-3'!H11</f>
        <v>1056</v>
      </c>
      <c r="E30" s="22">
        <f>'Sw.beam_Lx88x11_dt-3'!F191</f>
        <v>5.8559243925070446</v>
      </c>
      <c r="F30">
        <f>'Sw.beam_Lx88x11_dt-3'!F191/Par.analysis_base_dt!E30</f>
        <v>1</v>
      </c>
      <c r="G30" s="22">
        <f>'Sw.beam_Lx88x11_dt-3'!F206</f>
        <v>5.5796024605297534</v>
      </c>
      <c r="H30" s="22">
        <f t="shared" si="2"/>
        <v>0.95281326850277315</v>
      </c>
      <c r="I30">
        <f>'Sw.beam_Lx88x11_dt-3'!J191</f>
        <v>7.508</v>
      </c>
      <c r="J30" s="2">
        <f t="shared" si="3"/>
        <v>1.2821203787410356</v>
      </c>
    </row>
    <row r="31" spans="2:10" x14ac:dyDescent="0.25">
      <c r="C31" s="37" t="s">
        <v>103</v>
      </c>
      <c r="D31">
        <f>'Sw.beam_Lx88x11_dt-3'!H12</f>
        <v>1408</v>
      </c>
      <c r="E31" s="22">
        <f>'Sw.beam_Lx88x11_dt-3'!F192</f>
        <v>13.594153593521728</v>
      </c>
      <c r="F31">
        <f>'Sw.beam_Lx88x11_dt-3'!F192/Par.analysis_base_dt!E31</f>
        <v>1</v>
      </c>
      <c r="G31" s="22">
        <f>'Sw.beam_Lx88x11_dt-3'!F207</f>
        <v>13.22572435088534</v>
      </c>
      <c r="H31" s="22">
        <f t="shared" si="2"/>
        <v>0.97289796381203442</v>
      </c>
      <c r="I31">
        <f>'Sw.beam_Lx88x11_dt-3'!J192</f>
        <v>16.22</v>
      </c>
      <c r="J31" s="2">
        <f t="shared" si="3"/>
        <v>1.1931599778105797</v>
      </c>
    </row>
    <row r="33" spans="2:10" x14ac:dyDescent="0.25">
      <c r="B33" t="s">
        <v>150</v>
      </c>
    </row>
    <row r="34" spans="2:10" ht="18" x14ac:dyDescent="0.35">
      <c r="C34" t="s">
        <v>152</v>
      </c>
      <c r="D34" s="4">
        <f>'Sw.beam_Lx88x11_dt-3'!$H$24</f>
        <v>3</v>
      </c>
      <c r="E34" t="s">
        <v>6</v>
      </c>
    </row>
    <row r="35" spans="2:10" ht="18" x14ac:dyDescent="0.35">
      <c r="C35" t="s">
        <v>140</v>
      </c>
      <c r="D35" s="4">
        <f>'Sw.beam_Lx88x11_dt-3'!J15</f>
        <v>1.5</v>
      </c>
      <c r="E35" t="s">
        <v>6</v>
      </c>
    </row>
    <row r="36" spans="2:10" ht="18" x14ac:dyDescent="0.35">
      <c r="D36" s="9" t="s">
        <v>115</v>
      </c>
      <c r="E36" t="s">
        <v>116</v>
      </c>
      <c r="F36" t="s">
        <v>117</v>
      </c>
      <c r="G36" t="s">
        <v>118</v>
      </c>
      <c r="H36" t="s">
        <v>119</v>
      </c>
      <c r="I36" t="s">
        <v>120</v>
      </c>
      <c r="J36" t="s">
        <v>121</v>
      </c>
    </row>
    <row r="37" spans="2:10" x14ac:dyDescent="0.25">
      <c r="C37" s="37" t="s">
        <v>114</v>
      </c>
      <c r="D37">
        <f>'Sw.beam_Lx88x11_dt-3'!H7</f>
        <v>176</v>
      </c>
      <c r="E37" s="22">
        <f>'Sw.beam_Lx88x11_dt-3'!F228</f>
        <v>6.3274650578097169E-2</v>
      </c>
      <c r="F37">
        <f>'Sw.beam_Lx88x11_dt-3'!F228/Par.analysis_base_dt!E37</f>
        <v>1</v>
      </c>
      <c r="G37" s="22">
        <f>'Sw.beam_Lx88x11_dt-3'!F243</f>
        <v>1.7220995248548622E-2</v>
      </c>
      <c r="H37" s="22">
        <f>G37/E37</f>
        <v>0.27216262897087817</v>
      </c>
      <c r="I37">
        <f>'Sw.beam_Lx88x11_dt-3'!J228</f>
        <v>0.16400000000000001</v>
      </c>
      <c r="J37" s="2">
        <f>I37/E37</f>
        <v>2.5918752375816267</v>
      </c>
    </row>
    <row r="38" spans="2:10" x14ac:dyDescent="0.25">
      <c r="C38" s="37" t="s">
        <v>100</v>
      </c>
      <c r="D38">
        <f>'Sw.beam_Lx88x11_dt-3'!H8</f>
        <v>352</v>
      </c>
      <c r="E38" s="22">
        <f>'Sw.beam_Lx88x11_dt-3'!F229</f>
        <v>0.22987527264748608</v>
      </c>
      <c r="F38">
        <f>'Sw.beam_Lx88x11_dt-3'!F229/Par.analysis_base_dt!E38</f>
        <v>1</v>
      </c>
      <c r="G38" s="22">
        <f>'Sw.beam_Lx88x11_dt-3'!F244</f>
        <v>0.13776796198838898</v>
      </c>
      <c r="H38" s="22">
        <f t="shared" ref="H38:H42" si="4">G38/E38</f>
        <v>0.59931614393191501</v>
      </c>
      <c r="I38">
        <f>'Sw.beam_Lx88x11_dt-3'!J229</f>
        <v>0.503</v>
      </c>
      <c r="J38" s="2">
        <f t="shared" ref="J38:J42" si="5">I38/E38</f>
        <v>2.1881431360881991</v>
      </c>
    </row>
    <row r="39" spans="2:10" x14ac:dyDescent="0.25">
      <c r="C39" s="37" t="s">
        <v>101</v>
      </c>
      <c r="D39">
        <f>'Sw.beam_Lx88x11_dt-3'!H9</f>
        <v>528</v>
      </c>
      <c r="E39" s="22">
        <f>'Sw.beam_Lx88x11_dt-3'!F230</f>
        <v>0.60312783769945844</v>
      </c>
      <c r="F39">
        <f>'Sw.beam_Lx88x11_dt-3'!F230/Par.analysis_base_dt!E39</f>
        <v>1</v>
      </c>
      <c r="G39" s="22">
        <f>'Sw.beam_Lx88x11_dt-3'!F245</f>
        <v>0.4649668717108128</v>
      </c>
      <c r="H39" s="22">
        <f t="shared" si="4"/>
        <v>0.77092590102350422</v>
      </c>
      <c r="I39">
        <f>'Sw.beam_Lx88x11_dt-3'!J230</f>
        <v>1.0720000000000001</v>
      </c>
      <c r="J39" s="2">
        <f t="shared" si="5"/>
        <v>1.7774009637641415</v>
      </c>
    </row>
    <row r="40" spans="2:10" x14ac:dyDescent="0.25">
      <c r="C40" s="37" t="s">
        <v>102</v>
      </c>
      <c r="D40">
        <f>'Sw.beam_Lx88x11_dt-3'!H10</f>
        <v>704</v>
      </c>
      <c r="E40" s="22">
        <f>'Sw.beam_Lx88x11_dt-3'!F231</f>
        <v>1.2863583172253059</v>
      </c>
      <c r="F40">
        <f>'Sw.beam_Lx88x11_dt-3'!F231/Par.analysis_base_dt!E40</f>
        <v>1</v>
      </c>
      <c r="G40" s="22">
        <f>'Sw.beam_Lx88x11_dt-3'!F246</f>
        <v>1.1021436959071118</v>
      </c>
      <c r="H40" s="22">
        <f t="shared" si="4"/>
        <v>0.85679369515365844</v>
      </c>
      <c r="I40">
        <f>'Sw.beam_Lx88x11_dt-3'!J231</f>
        <v>1.988</v>
      </c>
      <c r="J40" s="2">
        <f t="shared" si="5"/>
        <v>1.5454480865705797</v>
      </c>
    </row>
    <row r="41" spans="2:10" x14ac:dyDescent="0.25">
      <c r="C41" s="37" t="s">
        <v>107</v>
      </c>
      <c r="D41">
        <f>'Sw.beam_Lx88x11_dt-3'!H11</f>
        <v>1056</v>
      </c>
      <c r="E41" s="22">
        <f>'Sw.beam_Lx88x11_dt-3'!F232</f>
        <v>3.9960569056637936</v>
      </c>
      <c r="F41">
        <f>'Sw.beam_Lx88x11_dt-3'!F232/Par.analysis_base_dt!E41</f>
        <v>1</v>
      </c>
      <c r="G41" s="22">
        <f>'Sw.beam_Lx88x11_dt-3'!F247</f>
        <v>3.7197349736865024</v>
      </c>
      <c r="H41" s="22">
        <f t="shared" si="4"/>
        <v>0.93085135209519976</v>
      </c>
      <c r="I41">
        <f>'Sw.beam_Lx88x11_dt-3'!J232</f>
        <v>5.3319999999999999</v>
      </c>
      <c r="J41" s="2">
        <f t="shared" si="5"/>
        <v>1.334315332807877</v>
      </c>
    </row>
    <row r="42" spans="2:10" x14ac:dyDescent="0.25">
      <c r="C42" s="37" t="s">
        <v>103</v>
      </c>
      <c r="D42">
        <f>'Sw.beam_Lx88x11_dt-3'!H12</f>
        <v>1408</v>
      </c>
      <c r="E42" s="22">
        <f>'Sw.beam_Lx88x11_dt-3'!F233</f>
        <v>9.1855788098932827</v>
      </c>
      <c r="F42">
        <f>'Sw.beam_Lx88x11_dt-3'!F233/Par.analysis_base_dt!E42</f>
        <v>1</v>
      </c>
      <c r="G42" s="22">
        <f>'Sw.beam_Lx88x11_dt-3'!F248</f>
        <v>8.8171495672568945</v>
      </c>
      <c r="H42" s="22">
        <f t="shared" si="4"/>
        <v>0.9598904706756668</v>
      </c>
      <c r="I42">
        <f>'Sw.beam_Lx88x11_dt-3'!J233</f>
        <v>11.234</v>
      </c>
      <c r="J42" s="2">
        <f t="shared" si="5"/>
        <v>1.2230040406273011</v>
      </c>
    </row>
    <row r="44" spans="2:10" x14ac:dyDescent="0.25">
      <c r="B44" t="s">
        <v>151</v>
      </c>
    </row>
    <row r="45" spans="2:10" ht="18" x14ac:dyDescent="0.35">
      <c r="C45" t="s">
        <v>152</v>
      </c>
      <c r="D45" s="4">
        <f>'Sw.beam_Lx88x11_dt-3'!$H$24</f>
        <v>3</v>
      </c>
      <c r="E45" t="s">
        <v>6</v>
      </c>
    </row>
    <row r="46" spans="2:10" ht="18" x14ac:dyDescent="0.35">
      <c r="C46" t="s">
        <v>141</v>
      </c>
      <c r="D46" s="4">
        <f>'Sw.beam_Lx88x11_dt-3'!K15</f>
        <v>2</v>
      </c>
      <c r="E46" t="s">
        <v>6</v>
      </c>
    </row>
    <row r="47" spans="2:10" ht="18" x14ac:dyDescent="0.35">
      <c r="D47" s="9" t="s">
        <v>115</v>
      </c>
      <c r="E47" t="s">
        <v>116</v>
      </c>
      <c r="F47" t="s">
        <v>117</v>
      </c>
      <c r="G47" t="s">
        <v>118</v>
      </c>
      <c r="H47" t="s">
        <v>119</v>
      </c>
      <c r="I47" t="s">
        <v>120</v>
      </c>
      <c r="J47" t="s">
        <v>121</v>
      </c>
    </row>
    <row r="48" spans="2:10" x14ac:dyDescent="0.25">
      <c r="C48" s="37" t="s">
        <v>114</v>
      </c>
      <c r="D48">
        <f>'Sw.beam_Lx88x11_dt-3'!H7</f>
        <v>176</v>
      </c>
      <c r="E48" s="22">
        <f>'Sw.beam_Lx88x11_dt-3'!F269</f>
        <v>5.8969401765960008E-2</v>
      </c>
      <c r="F48">
        <f>'Sw.beam_Lx88x11_dt-3'!F269/Par.analysis_base_dt!E48</f>
        <v>1</v>
      </c>
      <c r="G48" s="22">
        <f>'Sw.beam_Lx88x11_dt-3'!F284</f>
        <v>1.2915746436411465E-2</v>
      </c>
      <c r="H48" s="22">
        <f>G48/E48</f>
        <v>0.2190245457749761</v>
      </c>
      <c r="I48">
        <f>'Sw.beam_Lx88x11_dt-3'!J269</f>
        <v>0.128</v>
      </c>
      <c r="J48" s="2">
        <f>I48/E48</f>
        <v>2.170617238207897</v>
      </c>
    </row>
    <row r="49" spans="2:10" x14ac:dyDescent="0.25">
      <c r="C49" s="37" t="s">
        <v>100</v>
      </c>
      <c r="D49">
        <f>'Sw.beam_Lx88x11_dt-3'!H8</f>
        <v>352</v>
      </c>
      <c r="E49" s="22">
        <f>'Sw.beam_Lx88x11_dt-3'!F270</f>
        <v>0.1954332821503888</v>
      </c>
      <c r="F49">
        <f>'Sw.beam_Lx88x11_dt-3'!F270/Par.analysis_base_dt!E49</f>
        <v>1</v>
      </c>
      <c r="G49" s="22">
        <f>'Sw.beam_Lx88x11_dt-3'!F285</f>
        <v>0.10332597149129172</v>
      </c>
      <c r="H49" s="22">
        <f t="shared" ref="H49:H53" si="6">G49/E49</f>
        <v>0.52870202226753193</v>
      </c>
      <c r="I49">
        <f>'Sw.beam_Lx88x11_dt-3'!J270</f>
        <v>0.42599999999999999</v>
      </c>
      <c r="J49" s="2">
        <f t="shared" ref="J49:J53" si="7">I49/E49</f>
        <v>2.179772018934762</v>
      </c>
    </row>
    <row r="50" spans="2:10" x14ac:dyDescent="0.25">
      <c r="C50" s="37" t="s">
        <v>101</v>
      </c>
      <c r="D50">
        <f>'Sw.beam_Lx88x11_dt-3'!H9</f>
        <v>528</v>
      </c>
      <c r="E50" s="22">
        <f>'Sw.beam_Lx88x11_dt-3'!F271</f>
        <v>0.48688611977175522</v>
      </c>
      <c r="F50">
        <f>'Sw.beam_Lx88x11_dt-3'!F271/Par.analysis_base_dt!E50</f>
        <v>1</v>
      </c>
      <c r="G50" s="22">
        <f>'Sw.beam_Lx88x11_dt-3'!F286</f>
        <v>0.34872515378310959</v>
      </c>
      <c r="H50" s="22">
        <f t="shared" si="6"/>
        <v>0.71623556232530639</v>
      </c>
      <c r="I50">
        <f>'Sw.beam_Lx88x11_dt-3'!J271</f>
        <v>0.89800000000000002</v>
      </c>
      <c r="J50" s="2">
        <f t="shared" si="7"/>
        <v>1.8443737940629088</v>
      </c>
    </row>
    <row r="51" spans="2:10" x14ac:dyDescent="0.25">
      <c r="C51" s="37" t="s">
        <v>102</v>
      </c>
      <c r="D51">
        <f>'Sw.beam_Lx88x11_dt-3'!H10</f>
        <v>704</v>
      </c>
      <c r="E51" s="22">
        <f>'Sw.beam_Lx88x11_dt-3'!F272</f>
        <v>1.0108223932485279</v>
      </c>
      <c r="F51">
        <f>'Sw.beam_Lx88x11_dt-3'!F272/Par.analysis_base_dt!E51</f>
        <v>1</v>
      </c>
      <c r="G51" s="22">
        <f>'Sw.beam_Lx88x11_dt-3'!F287</f>
        <v>0.82660777193033375</v>
      </c>
      <c r="H51" s="22">
        <f t="shared" si="6"/>
        <v>0.81775767677032274</v>
      </c>
      <c r="I51">
        <f>'Sw.beam_Lx88x11_dt-3'!J272</f>
        <v>1.623</v>
      </c>
      <c r="J51" s="2">
        <f t="shared" si="7"/>
        <v>1.6056233130966637</v>
      </c>
    </row>
    <row r="52" spans="2:10" x14ac:dyDescent="0.25">
      <c r="C52" s="37" t="s">
        <v>107</v>
      </c>
      <c r="D52">
        <f>'Sw.beam_Lx88x11_dt-3'!H11</f>
        <v>1056</v>
      </c>
      <c r="E52" s="22">
        <f>'Sw.beam_Lx88x11_dt-3'!F273</f>
        <v>3.0661231622421679</v>
      </c>
      <c r="F52">
        <f>'Sw.beam_Lx88x11_dt-3'!F273/Par.analysis_base_dt!E52</f>
        <v>1</v>
      </c>
      <c r="G52" s="22">
        <f>'Sw.beam_Lx88x11_dt-3'!F288</f>
        <v>2.7898012302648767</v>
      </c>
      <c r="H52" s="22">
        <f t="shared" si="6"/>
        <v>0.90987905007207048</v>
      </c>
      <c r="I52">
        <f>'Sw.beam_Lx88x11_dt-3'!J273</f>
        <v>4.218</v>
      </c>
      <c r="J52" s="2">
        <f t="shared" si="7"/>
        <v>1.3756785937181655</v>
      </c>
    </row>
    <row r="53" spans="2:10" x14ac:dyDescent="0.25">
      <c r="C53" s="37" t="s">
        <v>103</v>
      </c>
      <c r="D53">
        <f>'Sw.beam_Lx88x11_dt-3'!H12</f>
        <v>1408</v>
      </c>
      <c r="E53" s="22">
        <f>'Sw.beam_Lx88x11_dt-3'!F274</f>
        <v>6.9812914180790582</v>
      </c>
      <c r="F53">
        <f>'Sw.beam_Lx88x11_dt-3'!F274/Par.analysis_base_dt!E53</f>
        <v>1</v>
      </c>
      <c r="G53" s="22">
        <f>'Sw.beam_Lx88x11_dt-3'!F289</f>
        <v>6.61286217544267</v>
      </c>
      <c r="H53" s="22">
        <f t="shared" si="6"/>
        <v>0.94722620492788945</v>
      </c>
      <c r="I53">
        <f>'Sw.beam_Lx88x11_dt-3'!J274</f>
        <v>8.7080000000000002</v>
      </c>
      <c r="J53" s="2">
        <f t="shared" si="7"/>
        <v>1.2473336920801474</v>
      </c>
    </row>
    <row r="55" spans="2:10" x14ac:dyDescent="0.25">
      <c r="B55" s="16" t="s">
        <v>154</v>
      </c>
      <c r="C55" s="16"/>
      <c r="D55" s="16"/>
      <c r="E55" s="16"/>
      <c r="F55" s="16"/>
      <c r="G55" s="16"/>
      <c r="H55" s="16"/>
      <c r="I55" s="16"/>
      <c r="J55" s="16"/>
    </row>
    <row r="56" spans="2:10" ht="18" x14ac:dyDescent="0.35">
      <c r="C56" t="s">
        <v>153</v>
      </c>
      <c r="D56" s="4">
        <f>'Sw.beam_Lx88x11_dt-3,5'!$H$24</f>
        <v>3.5</v>
      </c>
      <c r="E56" t="s">
        <v>6</v>
      </c>
    </row>
    <row r="57" spans="2:10" ht="18" x14ac:dyDescent="0.35">
      <c r="C57" t="s">
        <v>138</v>
      </c>
      <c r="D57" s="4">
        <f>'Sw.beam_Lx88x11_dt-3,5'!H15</f>
        <v>0.7</v>
      </c>
      <c r="E57" t="s">
        <v>6</v>
      </c>
    </row>
    <row r="58" spans="2:10" ht="18" x14ac:dyDescent="0.35">
      <c r="D58" s="9" t="s">
        <v>115</v>
      </c>
      <c r="E58" t="s">
        <v>116</v>
      </c>
      <c r="F58" t="s">
        <v>117</v>
      </c>
      <c r="G58" t="s">
        <v>118</v>
      </c>
      <c r="H58" t="s">
        <v>119</v>
      </c>
      <c r="I58" t="s">
        <v>120</v>
      </c>
      <c r="J58" t="s">
        <v>121</v>
      </c>
    </row>
    <row r="59" spans="2:10" x14ac:dyDescent="0.25">
      <c r="C59" s="37" t="s">
        <v>114</v>
      </c>
      <c r="D59">
        <f>'Sw.beam_Lx88x11_dt-3,5'!H7</f>
        <v>176</v>
      </c>
      <c r="E59" s="22">
        <f>'Sw.beam_Lx88x11_dt-3,5'!F146</f>
        <v>7.0737471284925579E-2</v>
      </c>
      <c r="F59">
        <f>'Sw.beam_Lx88x11_dt-3,5'!F146/Par.analysis_base_dt!E59</f>
        <v>1</v>
      </c>
      <c r="G59" s="22">
        <f>'Sw.beam_Lx88x11_dt-3,5'!F161</f>
        <v>3.690213267546133E-2</v>
      </c>
      <c r="H59" s="22">
        <f>G59/E59</f>
        <v>0.52167729500567139</v>
      </c>
      <c r="I59">
        <f>'Sw.beam_Lx88x11_dt-3,5'!J146</f>
        <v>0.19</v>
      </c>
      <c r="J59" s="2">
        <f>I59/E59</f>
        <v>2.6859880138306513</v>
      </c>
    </row>
    <row r="60" spans="2:10" x14ac:dyDescent="0.25">
      <c r="C60" s="37" t="s">
        <v>100</v>
      </c>
      <c r="D60">
        <f>'Sw.beam_Lx88x11_dt-3,5'!H8</f>
        <v>352</v>
      </c>
      <c r="E60" s="22">
        <f>'Sw.beam_Lx88x11_dt-3,5'!F147</f>
        <v>0.36288773862261914</v>
      </c>
      <c r="F60">
        <f>'Sw.beam_Lx88x11_dt-3,5'!F147/Par.analysis_base_dt!E60</f>
        <v>1</v>
      </c>
      <c r="G60" s="22">
        <f>'Sw.beam_Lx88x11_dt-3,5'!F162</f>
        <v>0.29521706140369064</v>
      </c>
      <c r="H60" s="22">
        <f t="shared" ref="H60:H64" si="8">G60/E60</f>
        <v>0.81352173133272543</v>
      </c>
      <c r="I60">
        <f>'Sw.beam_Lx88x11_dt-3,5'!J147</f>
        <v>0.64500000000000002</v>
      </c>
      <c r="J60" s="2">
        <f t="shared" ref="J60:J64" si="9">I60/E60</f>
        <v>1.7774091856841716</v>
      </c>
    </row>
    <row r="61" spans="2:10" x14ac:dyDescent="0.25">
      <c r="C61" s="37" t="s">
        <v>101</v>
      </c>
      <c r="D61">
        <f>'Sw.beam_Lx88x11_dt-3,5'!H9</f>
        <v>528</v>
      </c>
      <c r="E61" s="22">
        <f>'Sw.beam_Lx88x11_dt-3,5'!F148</f>
        <v>1.0978635980658487</v>
      </c>
      <c r="F61">
        <f>'Sw.beam_Lx88x11_dt-3,5'!F148/Par.analysis_base_dt!E61</f>
        <v>1</v>
      </c>
      <c r="G61" s="22">
        <f>'Sw.beam_Lx88x11_dt-3,5'!F163</f>
        <v>0.99635758223745596</v>
      </c>
      <c r="H61" s="22">
        <f t="shared" si="8"/>
        <v>0.90754223383740928</v>
      </c>
      <c r="I61">
        <f>'Sw.beam_Lx88x11_dt-3,5'!J148</f>
        <v>1.599</v>
      </c>
      <c r="J61" s="2">
        <f t="shared" si="9"/>
        <v>1.4564650862065414</v>
      </c>
    </row>
    <row r="62" spans="2:10" x14ac:dyDescent="0.25">
      <c r="C62" s="37" t="s">
        <v>102</v>
      </c>
      <c r="D62">
        <f>'Sw.beam_Lx88x11_dt-3,5'!H10</f>
        <v>704</v>
      </c>
      <c r="E62" s="22">
        <f>'Sw.beam_Lx88x11_dt-3,5'!F149</f>
        <v>2.4970778456673823</v>
      </c>
      <c r="F62">
        <f>'Sw.beam_Lx88x11_dt-3,5'!F149/Par.analysis_base_dt!E62</f>
        <v>1</v>
      </c>
      <c r="G62" s="22">
        <f>'Sw.beam_Lx88x11_dt-3,5'!F164</f>
        <v>2.3617364912295251</v>
      </c>
      <c r="H62" s="22">
        <f t="shared" si="8"/>
        <v>0.94580010604287545</v>
      </c>
      <c r="I62">
        <f>'Sw.beam_Lx88x11_dt-3,5'!J149</f>
        <v>3.298</v>
      </c>
      <c r="J62" s="2">
        <f t="shared" si="9"/>
        <v>1.3207437668482294</v>
      </c>
    </row>
    <row r="63" spans="2:10" x14ac:dyDescent="0.25">
      <c r="C63" s="37" t="s">
        <v>107</v>
      </c>
      <c r="D63">
        <f>'Sw.beam_Lx88x11_dt-3,5'!H11</f>
        <v>1056</v>
      </c>
      <c r="E63" s="22">
        <f>'Sw.beam_Lx88x11_dt-3,5'!F150</f>
        <v>8.1738726895564326</v>
      </c>
      <c r="F63">
        <f>'Sw.beam_Lx88x11_dt-3,5'!F150/Par.analysis_base_dt!E63</f>
        <v>1</v>
      </c>
      <c r="G63" s="22">
        <f>'Sw.beam_Lx88x11_dt-3,5'!F165</f>
        <v>7.9708606578996477</v>
      </c>
      <c r="H63" s="22">
        <f t="shared" si="8"/>
        <v>0.97516329904230481</v>
      </c>
      <c r="I63">
        <f>'Sw.beam_Lx88x11_dt-3,5'!J150</f>
        <v>9.9540000000000006</v>
      </c>
      <c r="J63" s="2">
        <f t="shared" si="9"/>
        <v>1.2177826078350835</v>
      </c>
    </row>
    <row r="64" spans="2:10" x14ac:dyDescent="0.25">
      <c r="C64" s="37" t="s">
        <v>103</v>
      </c>
      <c r="D64">
        <f>'Sw.beam_Lx88x11_dt-3,5'!H12</f>
        <v>1408</v>
      </c>
      <c r="E64" s="22">
        <f>'Sw.beam_Lx88x11_dt-3,5'!F151</f>
        <v>19.164574638711915</v>
      </c>
      <c r="F64">
        <f>'Sw.beam_Lx88x11_dt-3,5'!F151/Par.analysis_base_dt!E64</f>
        <v>1</v>
      </c>
      <c r="G64" s="22">
        <f>'Sw.beam_Lx88x11_dt-3,5'!F166</f>
        <v>18.893891929836201</v>
      </c>
      <c r="H64" s="22">
        <f t="shared" si="8"/>
        <v>0.98587588224739708</v>
      </c>
      <c r="I64">
        <f>'Sw.beam_Lx88x11_dt-3,5'!J151</f>
        <v>22.183</v>
      </c>
      <c r="J64" s="2">
        <f t="shared" si="9"/>
        <v>1.1575002533680527</v>
      </c>
    </row>
    <row r="66" spans="2:10" x14ac:dyDescent="0.25">
      <c r="B66" t="s">
        <v>155</v>
      </c>
    </row>
    <row r="67" spans="2:10" ht="18" x14ac:dyDescent="0.35">
      <c r="C67" t="s">
        <v>153</v>
      </c>
      <c r="D67" s="4">
        <f>'Sw.beam_Lx88x11_dt-3,5'!$H$24</f>
        <v>3.5</v>
      </c>
      <c r="E67" t="s">
        <v>6</v>
      </c>
    </row>
    <row r="68" spans="2:10" ht="18" x14ac:dyDescent="0.35">
      <c r="C68" t="s">
        <v>139</v>
      </c>
      <c r="D68" s="4">
        <f>'Sw.beam_Lx88x11_dt-3,5'!I15</f>
        <v>1</v>
      </c>
      <c r="E68" t="s">
        <v>6</v>
      </c>
    </row>
    <row r="69" spans="2:10" ht="18" x14ac:dyDescent="0.35">
      <c r="D69" s="9" t="s">
        <v>115</v>
      </c>
      <c r="E69" t="s">
        <v>116</v>
      </c>
      <c r="F69" t="s">
        <v>117</v>
      </c>
      <c r="G69" t="s">
        <v>118</v>
      </c>
      <c r="H69" t="s">
        <v>119</v>
      </c>
      <c r="I69" t="s">
        <v>120</v>
      </c>
      <c r="J69" t="s">
        <v>121</v>
      </c>
    </row>
    <row r="70" spans="2:10" x14ac:dyDescent="0.25">
      <c r="C70" s="37" t="s">
        <v>114</v>
      </c>
      <c r="D70">
        <f>'Sw.beam_Lx88x11_dt-3,5'!H7</f>
        <v>176</v>
      </c>
      <c r="E70" s="22">
        <f>'Sw.beam_Lx88x11_dt-3,5'!F187</f>
        <v>5.9666831482287179E-2</v>
      </c>
      <c r="F70">
        <f>'Sw.beam_Lx88x11_dt-3,5'!F187/Par.analysis_base_dt!E70</f>
        <v>1</v>
      </c>
      <c r="G70" s="22">
        <f>'Sw.beam_Lx88x11_dt-3,5'!F202</f>
        <v>2.583149287282293E-2</v>
      </c>
      <c r="H70" s="22">
        <f>G70/E70</f>
        <v>0.43292885228020395</v>
      </c>
      <c r="I70">
        <f>'Sw.beam_Lx88x11_dt-3,5'!J187</f>
        <v>0.16400000000000001</v>
      </c>
      <c r="J70" s="2">
        <f>I70/E70</f>
        <v>2.7485957595835369</v>
      </c>
    </row>
    <row r="71" spans="2:10" x14ac:dyDescent="0.25">
      <c r="C71" s="37" t="s">
        <v>100</v>
      </c>
      <c r="D71">
        <f>'Sw.beam_Lx88x11_dt-3,5'!H8</f>
        <v>352</v>
      </c>
      <c r="E71" s="22">
        <f>'Sw.beam_Lx88x11_dt-3,5'!F188</f>
        <v>0.27432262020151194</v>
      </c>
      <c r="F71">
        <f>'Sw.beam_Lx88x11_dt-3,5'!F188/Par.analysis_base_dt!E71</f>
        <v>1</v>
      </c>
      <c r="G71" s="22">
        <f>'Sw.beam_Lx88x11_dt-3,5'!F203</f>
        <v>0.20665194298258344</v>
      </c>
      <c r="H71" s="22">
        <f t="shared" ref="H71:H75" si="10">G71/E71</f>
        <v>0.75331718117441804</v>
      </c>
      <c r="I71">
        <f>'Sw.beam_Lx88x11_dt-3,5'!J188</f>
        <v>0.52400000000000002</v>
      </c>
      <c r="J71" s="2">
        <f t="shared" ref="J71:J75" si="11">I71/E71</f>
        <v>1.9101596493029998</v>
      </c>
    </row>
    <row r="72" spans="2:10" x14ac:dyDescent="0.25">
      <c r="C72" s="37" t="s">
        <v>101</v>
      </c>
      <c r="D72">
        <f>'Sw.beam_Lx88x11_dt-3,5'!H9</f>
        <v>528</v>
      </c>
      <c r="E72" s="22">
        <f>'Sw.beam_Lx88x11_dt-3,5'!F189</f>
        <v>0.79895632339461198</v>
      </c>
      <c r="F72">
        <f>'Sw.beam_Lx88x11_dt-3,5'!F189/Par.analysis_base_dt!E72</f>
        <v>1</v>
      </c>
      <c r="G72" s="22">
        <f>'Sw.beam_Lx88x11_dt-3,5'!F204</f>
        <v>0.69745030756621917</v>
      </c>
      <c r="H72" s="22">
        <f t="shared" si="10"/>
        <v>0.87295173358524381</v>
      </c>
      <c r="I72">
        <f>'Sw.beam_Lx88x11_dt-3,5'!J189</f>
        <v>1.2330000000000001</v>
      </c>
      <c r="J72" s="2">
        <f t="shared" si="11"/>
        <v>1.5432633347981024</v>
      </c>
    </row>
    <row r="73" spans="2:10" x14ac:dyDescent="0.25">
      <c r="C73" s="37" t="s">
        <v>102</v>
      </c>
      <c r="D73">
        <f>'Sw.beam_Lx88x11_dt-3,5'!H10</f>
        <v>704</v>
      </c>
      <c r="E73" s="22">
        <f>'Sw.beam_Lx88x11_dt-3,5'!F190</f>
        <v>1.7885568982985245</v>
      </c>
      <c r="F73">
        <f>'Sw.beam_Lx88x11_dt-3,5'!F190/Par.analysis_base_dt!E73</f>
        <v>1</v>
      </c>
      <c r="G73" s="22">
        <f>'Sw.beam_Lx88x11_dt-3,5'!F205</f>
        <v>1.6532155438606675</v>
      </c>
      <c r="H73" s="22">
        <f t="shared" si="10"/>
        <v>0.92432929890762272</v>
      </c>
      <c r="I73">
        <f>'Sw.beam_Lx88x11_dt-3,5'!J190</f>
        <v>2.4609999999999999</v>
      </c>
      <c r="J73" s="2">
        <f t="shared" si="11"/>
        <v>1.3759696447684602</v>
      </c>
    </row>
    <row r="74" spans="2:10" x14ac:dyDescent="0.25">
      <c r="C74" s="37" t="s">
        <v>107</v>
      </c>
      <c r="D74">
        <f>'Sw.beam_Lx88x11_dt-3,5'!H11</f>
        <v>1056</v>
      </c>
      <c r="E74" s="22">
        <f>'Sw.beam_Lx88x11_dt-3,5'!F191</f>
        <v>5.7826144921865392</v>
      </c>
      <c r="F74">
        <f>'Sw.beam_Lx88x11_dt-3,5'!F191/Par.analysis_base_dt!E74</f>
        <v>1</v>
      </c>
      <c r="G74" s="22">
        <f>'Sw.beam_Lx88x11_dt-3,5'!F206</f>
        <v>5.5796024605297534</v>
      </c>
      <c r="H74" s="22">
        <f t="shared" si="10"/>
        <v>0.96489269137150757</v>
      </c>
      <c r="I74">
        <f>'Sw.beam_Lx88x11_dt-3,5'!J191</f>
        <v>7.1980000000000004</v>
      </c>
      <c r="J74" s="2">
        <f t="shared" si="11"/>
        <v>1.2447656695299207</v>
      </c>
    </row>
    <row r="75" spans="2:10" x14ac:dyDescent="0.25">
      <c r="C75" s="37" t="s">
        <v>103</v>
      </c>
      <c r="D75">
        <f>'Sw.beam_Lx88x11_dt-3,5'!H12</f>
        <v>1408</v>
      </c>
      <c r="E75" s="22">
        <f>'Sw.beam_Lx88x11_dt-3,5'!F192</f>
        <v>13.496407059761054</v>
      </c>
      <c r="F75">
        <f>'Sw.beam_Lx88x11_dt-3,5'!F192/Par.analysis_base_dt!E75</f>
        <v>1</v>
      </c>
      <c r="G75" s="22">
        <f>'Sw.beam_Lx88x11_dt-3,5'!F207</f>
        <v>13.22572435088534</v>
      </c>
      <c r="H75" s="22">
        <f t="shared" si="10"/>
        <v>0.97994409121796988</v>
      </c>
      <c r="I75">
        <f>'Sw.beam_Lx88x11_dt-3,5'!J192</f>
        <v>15.811999999999999</v>
      </c>
      <c r="J75" s="2">
        <f t="shared" si="11"/>
        <v>1.1715710655425313</v>
      </c>
    </row>
    <row r="77" spans="2:10" x14ac:dyDescent="0.25">
      <c r="B77" t="s">
        <v>156</v>
      </c>
    </row>
    <row r="78" spans="2:10" ht="18" x14ac:dyDescent="0.35">
      <c r="C78" t="s">
        <v>153</v>
      </c>
      <c r="D78" s="4">
        <f>'Sw.beam_Lx88x11_dt-3,5'!$H$24</f>
        <v>3.5</v>
      </c>
      <c r="E78" t="s">
        <v>6</v>
      </c>
    </row>
    <row r="79" spans="2:10" ht="18" x14ac:dyDescent="0.35">
      <c r="C79" t="s">
        <v>140</v>
      </c>
      <c r="D79" s="4">
        <f>'Sw.beam_Lx88x11_dt-3,5'!J15</f>
        <v>1.5</v>
      </c>
      <c r="E79" t="s">
        <v>6</v>
      </c>
    </row>
    <row r="80" spans="2:10" ht="18" x14ac:dyDescent="0.35">
      <c r="D80" s="9" t="s">
        <v>115</v>
      </c>
      <c r="E80" t="s">
        <v>116</v>
      </c>
      <c r="F80" t="s">
        <v>117</v>
      </c>
      <c r="G80" t="s">
        <v>118</v>
      </c>
      <c r="H80" t="s">
        <v>119</v>
      </c>
      <c r="I80" t="s">
        <v>120</v>
      </c>
      <c r="J80" t="s">
        <v>121</v>
      </c>
    </row>
    <row r="81" spans="2:10" x14ac:dyDescent="0.25">
      <c r="C81" s="37" t="s">
        <v>114</v>
      </c>
      <c r="D81">
        <f>'Sw.beam_Lx88x11_dt-3,5'!H7</f>
        <v>176</v>
      </c>
      <c r="E81" s="22">
        <f>'Sw.beam_Lx88x11_dt-3,5'!F228</f>
        <v>5.1056333858012871E-2</v>
      </c>
      <c r="F81">
        <f>'Sw.beam_Lx88x11_dt-3,5'!F228/Par.analysis_base_dt!E81</f>
        <v>1</v>
      </c>
      <c r="G81" s="22">
        <f>'Sw.beam_Lx88x11_dt-3,5'!F243</f>
        <v>1.7220995248548622E-2</v>
      </c>
      <c r="H81" s="22">
        <f>G81/E81</f>
        <v>0.33729400345195226</v>
      </c>
      <c r="I81">
        <f>'Sw.beam_Lx88x11_dt-3,5'!J228</f>
        <v>0.13200000000000001</v>
      </c>
      <c r="J81" s="2">
        <f>I81/E81</f>
        <v>2.5853795215122695</v>
      </c>
    </row>
    <row r="82" spans="2:10" x14ac:dyDescent="0.25">
      <c r="C82" s="37" t="s">
        <v>100</v>
      </c>
      <c r="D82">
        <f>'Sw.beam_Lx88x11_dt-3,5'!H8</f>
        <v>352</v>
      </c>
      <c r="E82" s="22">
        <f>'Sw.beam_Lx88x11_dt-3,5'!F229</f>
        <v>0.20543863920731747</v>
      </c>
      <c r="F82">
        <f>'Sw.beam_Lx88x11_dt-3,5'!F229/Par.analysis_base_dt!E82</f>
        <v>1</v>
      </c>
      <c r="G82" s="22">
        <f>'Sw.beam_Lx88x11_dt-3,5'!F244</f>
        <v>0.13776796198838898</v>
      </c>
      <c r="H82" s="22">
        <f t="shared" ref="H82:H86" si="12">G82/E82</f>
        <v>0.67060394539199153</v>
      </c>
      <c r="I82">
        <f>'Sw.beam_Lx88x11_dt-3,5'!J229</f>
        <v>0.41699999999999998</v>
      </c>
      <c r="J82" s="2">
        <f t="shared" ref="J82:J86" si="13">I82/E82</f>
        <v>2.0298031646285697</v>
      </c>
    </row>
    <row r="83" spans="2:10" x14ac:dyDescent="0.25">
      <c r="C83" s="37" t="s">
        <v>101</v>
      </c>
      <c r="D83">
        <f>'Sw.beam_Lx88x11_dt-3,5'!H9</f>
        <v>528</v>
      </c>
      <c r="E83" s="22">
        <f>'Sw.beam_Lx88x11_dt-3,5'!F230</f>
        <v>0.56647288753920555</v>
      </c>
      <c r="F83">
        <f>'Sw.beam_Lx88x11_dt-3,5'!F230/Par.analysis_base_dt!E83</f>
        <v>1</v>
      </c>
      <c r="G83" s="22">
        <f>'Sw.beam_Lx88x11_dt-3,5'!F245</f>
        <v>0.4649668717108128</v>
      </c>
      <c r="H83" s="22">
        <f t="shared" si="12"/>
        <v>0.82081046055118123</v>
      </c>
      <c r="I83">
        <f>'Sw.beam_Lx88x11_dt-3,5'!J230</f>
        <v>0.93400000000000005</v>
      </c>
      <c r="J83" s="2">
        <f t="shared" si="13"/>
        <v>1.6487991226859167</v>
      </c>
    </row>
    <row r="84" spans="2:10" x14ac:dyDescent="0.25">
      <c r="C84" s="37" t="s">
        <v>102</v>
      </c>
      <c r="D84">
        <f>'Sw.beam_Lx88x11_dt-3,5'!H10</f>
        <v>704</v>
      </c>
      <c r="E84" s="22">
        <f>'Sw.beam_Lx88x11_dt-3,5'!F231</f>
        <v>1.2374850503449688</v>
      </c>
      <c r="F84">
        <f>'Sw.beam_Lx88x11_dt-3,5'!F231/Par.analysis_base_dt!E84</f>
        <v>1</v>
      </c>
      <c r="G84" s="22">
        <f>'Sw.beam_Lx88x11_dt-3,5'!F246</f>
        <v>1.1021436959071118</v>
      </c>
      <c r="H84" s="22">
        <f t="shared" si="12"/>
        <v>0.89063192771490174</v>
      </c>
      <c r="I84">
        <f>'Sw.beam_Lx88x11_dt-3,5'!J231</f>
        <v>1.7949999999999999</v>
      </c>
      <c r="J84" s="2">
        <f t="shared" si="13"/>
        <v>1.4505225735855272</v>
      </c>
    </row>
    <row r="85" spans="2:10" x14ac:dyDescent="0.25">
      <c r="C85" s="37" t="s">
        <v>107</v>
      </c>
      <c r="D85">
        <f>'Sw.beam_Lx88x11_dt-3,5'!H11</f>
        <v>1056</v>
      </c>
      <c r="E85" s="22">
        <f>'Sw.beam_Lx88x11_dt-3,5'!F232</f>
        <v>3.9227470053432878</v>
      </c>
      <c r="F85">
        <f>'Sw.beam_Lx88x11_dt-3,5'!F232/Par.analysis_base_dt!E85</f>
        <v>1</v>
      </c>
      <c r="G85" s="22">
        <f>'Sw.beam_Lx88x11_dt-3,5'!F247</f>
        <v>3.7197349736865024</v>
      </c>
      <c r="H85" s="22">
        <f t="shared" si="12"/>
        <v>0.94824748285314941</v>
      </c>
      <c r="I85">
        <f>'Sw.beam_Lx88x11_dt-3,5'!J232</f>
        <v>5.0330000000000004</v>
      </c>
      <c r="J85" s="2">
        <f t="shared" si="13"/>
        <v>1.283029467142389</v>
      </c>
    </row>
    <row r="86" spans="2:10" x14ac:dyDescent="0.25">
      <c r="C86" s="37" t="s">
        <v>103</v>
      </c>
      <c r="D86">
        <f>'Sw.beam_Lx88x11_dt-3,5'!H12</f>
        <v>1408</v>
      </c>
      <c r="E86" s="22">
        <f>'Sw.beam_Lx88x11_dt-3,5'!F233</f>
        <v>9.0878322761326089</v>
      </c>
      <c r="F86">
        <f>'Sw.beam_Lx88x11_dt-3,5'!F233/Par.analysis_base_dt!E86</f>
        <v>1</v>
      </c>
      <c r="G86" s="22">
        <f>'Sw.beam_Lx88x11_dt-3,5'!F248</f>
        <v>8.8171495672568945</v>
      </c>
      <c r="H86" s="22">
        <f t="shared" si="12"/>
        <v>0.97021482124107761</v>
      </c>
      <c r="I86">
        <f>'Sw.beam_Lx88x11_dt-3,5'!J233</f>
        <v>10.836</v>
      </c>
      <c r="J86" s="2">
        <f t="shared" si="13"/>
        <v>1.1923635549985454</v>
      </c>
    </row>
    <row r="88" spans="2:10" x14ac:dyDescent="0.25">
      <c r="B88" t="s">
        <v>157</v>
      </c>
    </row>
    <row r="89" spans="2:10" ht="18" x14ac:dyDescent="0.35">
      <c r="C89" t="s">
        <v>153</v>
      </c>
      <c r="D89" s="4">
        <f>'Sw.beam_Lx88x11_dt-3,5'!$H$24</f>
        <v>3.5</v>
      </c>
      <c r="E89" t="s">
        <v>6</v>
      </c>
    </row>
    <row r="90" spans="2:10" ht="18" x14ac:dyDescent="0.35">
      <c r="C90" t="s">
        <v>141</v>
      </c>
      <c r="D90" s="4">
        <f>'Sw.beam_Lx88x11_dt-3,5'!K15</f>
        <v>2</v>
      </c>
      <c r="E90" t="s">
        <v>6</v>
      </c>
    </row>
    <row r="91" spans="2:10" ht="18" x14ac:dyDescent="0.35">
      <c r="D91" s="9" t="s">
        <v>115</v>
      </c>
      <c r="E91" t="s">
        <v>116</v>
      </c>
      <c r="F91" t="s">
        <v>117</v>
      </c>
      <c r="G91" t="s">
        <v>118</v>
      </c>
      <c r="H91" t="s">
        <v>119</v>
      </c>
      <c r="I91" t="s">
        <v>120</v>
      </c>
      <c r="J91" t="s">
        <v>121</v>
      </c>
    </row>
    <row r="92" spans="2:10" x14ac:dyDescent="0.25">
      <c r="C92" s="37" t="s">
        <v>114</v>
      </c>
      <c r="D92">
        <f>'Sw.beam_Lx88x11_dt-3,5'!H7</f>
        <v>176</v>
      </c>
      <c r="E92" s="22">
        <f>'Sw.beam_Lx88x11_dt-3,5'!F269</f>
        <v>4.6751085045875718E-2</v>
      </c>
      <c r="F92">
        <f>'Sw.beam_Lx88x11_dt-3,5'!F269/Par.analysis_base_dt!E92</f>
        <v>1</v>
      </c>
      <c r="G92" s="22">
        <f>'Sw.beam_Lx88x11_dt-3,5'!F284</f>
        <v>1.2915746436411465E-2</v>
      </c>
      <c r="H92" s="22">
        <f>G92/E92</f>
        <v>0.27626623903461389</v>
      </c>
      <c r="I92">
        <f>'Sw.beam_Lx88x11_dt-3,5'!J269</f>
        <v>0.106</v>
      </c>
      <c r="J92" s="2">
        <f>I92/E92</f>
        <v>2.2673270555321814</v>
      </c>
    </row>
    <row r="93" spans="2:10" x14ac:dyDescent="0.25">
      <c r="C93" s="37" t="s">
        <v>100</v>
      </c>
      <c r="D93">
        <f>'Sw.beam_Lx88x11_dt-3,5'!H8</f>
        <v>352</v>
      </c>
      <c r="E93" s="22">
        <f>'Sw.beam_Lx88x11_dt-3,5'!F270</f>
        <v>0.17099664871022022</v>
      </c>
      <c r="F93">
        <f>'Sw.beam_Lx88x11_dt-3,5'!F270/Par.analysis_base_dt!E93</f>
        <v>1</v>
      </c>
      <c r="G93" s="22">
        <f>'Sw.beam_Lx88x11_dt-3,5'!F285</f>
        <v>0.10332597149129172</v>
      </c>
      <c r="H93" s="22">
        <f t="shared" ref="H93:H97" si="14">G93/E93</f>
        <v>0.60425728966415748</v>
      </c>
      <c r="I93">
        <f>'Sw.beam_Lx88x11_dt-3,5'!J270</f>
        <v>0.35199999999999998</v>
      </c>
      <c r="J93" s="2">
        <f t="shared" ref="J93:J97" si="15">I93/E93</f>
        <v>2.0585198754188303</v>
      </c>
    </row>
    <row r="94" spans="2:10" x14ac:dyDescent="0.25">
      <c r="C94" s="37" t="s">
        <v>101</v>
      </c>
      <c r="D94">
        <f>'Sw.beam_Lx88x11_dt-3,5'!H9</f>
        <v>528</v>
      </c>
      <c r="E94" s="22">
        <f>'Sw.beam_Lx88x11_dt-3,5'!F271</f>
        <v>0.45023116961150234</v>
      </c>
      <c r="F94">
        <f>'Sw.beam_Lx88x11_dt-3,5'!F271/Par.analysis_base_dt!E94</f>
        <v>1</v>
      </c>
      <c r="G94" s="22">
        <f>'Sw.beam_Lx88x11_dt-3,5'!F286</f>
        <v>0.34872515378310959</v>
      </c>
      <c r="H94" s="22">
        <f t="shared" si="14"/>
        <v>0.77454689350810435</v>
      </c>
      <c r="I94">
        <f>'Sw.beam_Lx88x11_dt-3,5'!J271</f>
        <v>0.77100000000000002</v>
      </c>
      <c r="J94" s="2">
        <f t="shared" si="15"/>
        <v>1.712453628355594</v>
      </c>
    </row>
    <row r="95" spans="2:10" x14ac:dyDescent="0.25">
      <c r="C95" s="37" t="s">
        <v>102</v>
      </c>
      <c r="D95">
        <f>'Sw.beam_Lx88x11_dt-3,5'!H10</f>
        <v>704</v>
      </c>
      <c r="E95" s="22">
        <f>'Sw.beam_Lx88x11_dt-3,5'!F272</f>
        <v>0.96194912636819074</v>
      </c>
      <c r="F95">
        <f>'Sw.beam_Lx88x11_dt-3,5'!F272/Par.analysis_base_dt!E95</f>
        <v>1</v>
      </c>
      <c r="G95" s="22">
        <f>'Sw.beam_Lx88x11_dt-3,5'!F287</f>
        <v>0.82660777193033375</v>
      </c>
      <c r="H95" s="22">
        <f t="shared" si="14"/>
        <v>0.85930508097779135</v>
      </c>
      <c r="I95">
        <f>'Sw.beam_Lx88x11_dt-3,5'!J272</f>
        <v>1.4470000000000001</v>
      </c>
      <c r="J95" s="2">
        <f t="shared" si="15"/>
        <v>1.5042375530430636</v>
      </c>
    </row>
    <row r="96" spans="2:10" x14ac:dyDescent="0.25">
      <c r="C96" s="37" t="s">
        <v>107</v>
      </c>
      <c r="D96">
        <f>'Sw.beam_Lx88x11_dt-3,5'!H11</f>
        <v>1056</v>
      </c>
      <c r="E96" s="22">
        <f>'Sw.beam_Lx88x11_dt-3,5'!F273</f>
        <v>2.9928132619216621</v>
      </c>
      <c r="F96">
        <f>'Sw.beam_Lx88x11_dt-3,5'!F273/Par.analysis_base_dt!E96</f>
        <v>1</v>
      </c>
      <c r="G96" s="22">
        <f>'Sw.beam_Lx88x11_dt-3,5'!F288</f>
        <v>2.7898012302648767</v>
      </c>
      <c r="H96" s="22">
        <f t="shared" si="14"/>
        <v>0.93216682302241838</v>
      </c>
      <c r="I96">
        <f>'Sw.beam_Lx88x11_dt-3,5'!J273</f>
        <v>3.931</v>
      </c>
      <c r="J96" s="2">
        <f t="shared" si="15"/>
        <v>1.313479878619602</v>
      </c>
    </row>
    <row r="97" spans="2:10" x14ac:dyDescent="0.25">
      <c r="C97" s="37" t="s">
        <v>103</v>
      </c>
      <c r="D97">
        <f>'Sw.beam_Lx88x11_dt-3,5'!H12</f>
        <v>1408</v>
      </c>
      <c r="E97" s="22">
        <f>'Sw.beam_Lx88x11_dt-3,5'!F274</f>
        <v>6.8835448843183844</v>
      </c>
      <c r="F97">
        <f>'Sw.beam_Lx88x11_dt-3,5'!F274/Par.analysis_base_dt!E97</f>
        <v>1</v>
      </c>
      <c r="G97" s="22">
        <f>'Sw.beam_Lx88x11_dt-3,5'!F289</f>
        <v>6.61286217544267</v>
      </c>
      <c r="H97" s="22">
        <f t="shared" si="14"/>
        <v>0.96067684406440568</v>
      </c>
      <c r="I97">
        <f>'Sw.beam_Lx88x11_dt-3,5'!J274</f>
        <v>8.3239999999999998</v>
      </c>
      <c r="J97" s="2">
        <f t="shared" si="15"/>
        <v>1.2092606556489753</v>
      </c>
    </row>
    <row r="99" spans="2:10" x14ac:dyDescent="0.25">
      <c r="B99" s="16" t="s">
        <v>159</v>
      </c>
      <c r="C99" s="16"/>
      <c r="D99" s="16"/>
      <c r="E99" s="16"/>
      <c r="F99" s="16"/>
      <c r="G99" s="16"/>
      <c r="H99" s="16"/>
      <c r="I99" s="16"/>
      <c r="J99" s="16"/>
    </row>
    <row r="100" spans="2:10" ht="18" x14ac:dyDescent="0.35">
      <c r="C100" t="s">
        <v>158</v>
      </c>
      <c r="D100" s="4">
        <f>'Sw.beam_Lx88x11_dt-4'!$H$24</f>
        <v>4</v>
      </c>
      <c r="E100" t="s">
        <v>6</v>
      </c>
    </row>
    <row r="101" spans="2:10" ht="18" x14ac:dyDescent="0.35">
      <c r="C101" t="s">
        <v>138</v>
      </c>
      <c r="D101" s="4">
        <f>'Sw.beam_Lx88x11_dt-4'!H15</f>
        <v>0.7</v>
      </c>
      <c r="E101" t="s">
        <v>6</v>
      </c>
    </row>
    <row r="102" spans="2:10" ht="18" x14ac:dyDescent="0.35">
      <c r="D102" s="9" t="s">
        <v>115</v>
      </c>
      <c r="E102" t="s">
        <v>116</v>
      </c>
      <c r="F102" t="s">
        <v>117</v>
      </c>
      <c r="G102" t="s">
        <v>118</v>
      </c>
      <c r="H102" t="s">
        <v>119</v>
      </c>
      <c r="I102" t="s">
        <v>120</v>
      </c>
      <c r="J102" t="s">
        <v>121</v>
      </c>
    </row>
    <row r="103" spans="2:10" x14ac:dyDescent="0.25">
      <c r="C103" s="37" t="s">
        <v>114</v>
      </c>
      <c r="D103">
        <f>'Sw.beam_Lx88x11_dt-4'!H7</f>
        <v>176</v>
      </c>
      <c r="E103" s="22">
        <f>'Sw.beam_Lx88x11_dt-4'!F146</f>
        <v>6.2807313798332404E-2</v>
      </c>
      <c r="F103">
        <f>'Sw.beam_Lx88x11_dt-4'!F146/Par.analysis_base_dt!E103</f>
        <v>1</v>
      </c>
      <c r="G103" s="22">
        <f>'Sw.beam_Lx88x11_dt-4'!F161</f>
        <v>3.690213267546133E-2</v>
      </c>
      <c r="H103" s="22">
        <f>G103/E103</f>
        <v>0.58754515109418859</v>
      </c>
      <c r="I103">
        <f>'Sw.beam_Lx88x11_dt-4'!J146</f>
        <v>0.159</v>
      </c>
      <c r="J103" s="2">
        <f>I103/E103</f>
        <v>2.5315523047289057</v>
      </c>
    </row>
    <row r="104" spans="2:10" x14ac:dyDescent="0.25">
      <c r="C104" s="37" t="s">
        <v>100</v>
      </c>
      <c r="D104">
        <f>'Sw.beam_Lx88x11_dt-4'!H8</f>
        <v>352</v>
      </c>
      <c r="E104" s="22">
        <f>'Sw.beam_Lx88x11_dt-4'!F147</f>
        <v>0.34702742364943279</v>
      </c>
      <c r="F104">
        <f>'Sw.beam_Lx88x11_dt-4'!F147/Par.analysis_base_dt!E104</f>
        <v>1</v>
      </c>
      <c r="G104" s="22">
        <f>'Sw.beam_Lx88x11_dt-4'!F162</f>
        <v>0.29521706140369064</v>
      </c>
      <c r="H104" s="22">
        <f t="shared" ref="H104:H108" si="16">G104/E104</f>
        <v>0.85070239780795831</v>
      </c>
      <c r="I104">
        <f>'Sw.beam_Lx88x11_dt-4'!J147</f>
        <v>0.57899999999999996</v>
      </c>
      <c r="J104" s="2">
        <f t="shared" ref="J104:J108" si="17">I104/E104</f>
        <v>1.6684560370217483</v>
      </c>
    </row>
    <row r="105" spans="2:10" x14ac:dyDescent="0.25">
      <c r="C105" s="37" t="s">
        <v>101</v>
      </c>
      <c r="D105">
        <f>'Sw.beam_Lx88x11_dt-4'!H9</f>
        <v>528</v>
      </c>
      <c r="E105" s="22">
        <f>'Sw.beam_Lx88x11_dt-4'!F148</f>
        <v>1.0740731256060692</v>
      </c>
      <c r="F105">
        <f>'Sw.beam_Lx88x11_dt-4'!F148/Par.analysis_base_dt!E105</f>
        <v>1</v>
      </c>
      <c r="G105" s="22">
        <f>'Sw.beam_Lx88x11_dt-4'!F163</f>
        <v>0.99635758223745596</v>
      </c>
      <c r="H105" s="22">
        <f t="shared" si="16"/>
        <v>0.92764408538314325</v>
      </c>
      <c r="I105">
        <f>'Sw.beam_Lx88x11_dt-4'!J148</f>
        <v>1.4970000000000001</v>
      </c>
      <c r="J105" s="2">
        <f t="shared" si="17"/>
        <v>1.3937598514582377</v>
      </c>
    </row>
    <row r="106" spans="2:10" x14ac:dyDescent="0.25">
      <c r="C106" s="37" t="s">
        <v>102</v>
      </c>
      <c r="D106">
        <f>'Sw.beam_Lx88x11_dt-4'!H10</f>
        <v>704</v>
      </c>
      <c r="E106" s="22">
        <f>'Sw.beam_Lx88x11_dt-4'!F149</f>
        <v>2.4653572157210095</v>
      </c>
      <c r="F106">
        <f>'Sw.beam_Lx88x11_dt-4'!F149/Par.analysis_base_dt!E106</f>
        <v>1</v>
      </c>
      <c r="G106" s="22">
        <f>'Sw.beam_Lx88x11_dt-4'!F164</f>
        <v>2.3617364912295251</v>
      </c>
      <c r="H106" s="22">
        <f t="shared" si="16"/>
        <v>0.9579692858176011</v>
      </c>
      <c r="I106">
        <f>'Sw.beam_Lx88x11_dt-4'!J149</f>
        <v>3.1619999999999999</v>
      </c>
      <c r="J106" s="2">
        <f t="shared" si="17"/>
        <v>1.2825727565306404</v>
      </c>
    </row>
    <row r="107" spans="2:10" x14ac:dyDescent="0.25">
      <c r="C107" s="37" t="s">
        <v>107</v>
      </c>
      <c r="D107">
        <f>'Sw.beam_Lx88x11_dt-4'!H11</f>
        <v>1056</v>
      </c>
      <c r="E107" s="22">
        <f>'Sw.beam_Lx88x11_dt-4'!F150</f>
        <v>8.1262917446368732</v>
      </c>
      <c r="F107">
        <f>'Sw.beam_Lx88x11_dt-4'!F150/Par.analysis_base_dt!E107</f>
        <v>1</v>
      </c>
      <c r="G107" s="22">
        <f>'Sw.beam_Lx88x11_dt-4'!F165</f>
        <v>7.9708606578996477</v>
      </c>
      <c r="H107" s="22">
        <f t="shared" si="16"/>
        <v>0.9808730609702998</v>
      </c>
      <c r="I107">
        <f>'Sw.beam_Lx88x11_dt-4'!J150</f>
        <v>9.7469999999999999</v>
      </c>
      <c r="J107" s="2">
        <f t="shared" si="17"/>
        <v>1.1994400775030936</v>
      </c>
    </row>
    <row r="108" spans="2:10" x14ac:dyDescent="0.25">
      <c r="C108" s="37" t="s">
        <v>103</v>
      </c>
      <c r="D108">
        <f>'Sw.beam_Lx88x11_dt-4'!H12</f>
        <v>1408</v>
      </c>
      <c r="E108" s="22">
        <f>'Sw.beam_Lx88x11_dt-4'!F151</f>
        <v>19.101133378819171</v>
      </c>
      <c r="F108">
        <f>'Sw.beam_Lx88x11_dt-4'!F151/Par.analysis_base_dt!E108</f>
        <v>1</v>
      </c>
      <c r="G108" s="22">
        <f>'Sw.beam_Lx88x11_dt-4'!F166</f>
        <v>18.893891929836201</v>
      </c>
      <c r="H108" s="22">
        <f t="shared" si="16"/>
        <v>0.98915030616912103</v>
      </c>
      <c r="I108">
        <f>'Sw.beam_Lx88x11_dt-4'!J151</f>
        <v>21.91</v>
      </c>
      <c r="J108" s="2">
        <f t="shared" si="17"/>
        <v>1.1470523536731867</v>
      </c>
    </row>
    <row r="110" spans="2:10" x14ac:dyDescent="0.25">
      <c r="B110" t="s">
        <v>160</v>
      </c>
    </row>
    <row r="111" spans="2:10" ht="18" x14ac:dyDescent="0.35">
      <c r="C111" t="s">
        <v>158</v>
      </c>
      <c r="D111" s="4">
        <f>'Sw.beam_Lx88x11_dt-4'!$H$24</f>
        <v>4</v>
      </c>
      <c r="E111" t="s">
        <v>6</v>
      </c>
    </row>
    <row r="112" spans="2:10" ht="18" x14ac:dyDescent="0.35">
      <c r="C112" t="s">
        <v>139</v>
      </c>
      <c r="D112" s="4">
        <f>'Sw.beam_Lx88x11_dt-4'!I15</f>
        <v>1</v>
      </c>
      <c r="E112" t="s">
        <v>6</v>
      </c>
    </row>
    <row r="113" spans="2:10" ht="18" x14ac:dyDescent="0.35">
      <c r="D113" s="9" t="s">
        <v>115</v>
      </c>
      <c r="E113" t="s">
        <v>116</v>
      </c>
      <c r="F113" t="s">
        <v>117</v>
      </c>
      <c r="G113" t="s">
        <v>118</v>
      </c>
      <c r="H113" t="s">
        <v>119</v>
      </c>
      <c r="I113" t="s">
        <v>120</v>
      </c>
      <c r="J113" t="s">
        <v>121</v>
      </c>
    </row>
    <row r="114" spans="2:10" x14ac:dyDescent="0.25">
      <c r="C114" s="37" t="s">
        <v>114</v>
      </c>
      <c r="D114">
        <f>'Sw.beam_Lx88x11_dt-4'!H7</f>
        <v>176</v>
      </c>
      <c r="E114" s="22">
        <f>'Sw.beam_Lx88x11_dt-4'!F187</f>
        <v>5.1736673995693996E-2</v>
      </c>
      <c r="F114">
        <f>'Sw.beam_Lx88x11_dt-4'!F187/Par.analysis_base_dt!E114</f>
        <v>1</v>
      </c>
      <c r="G114" s="22">
        <f>'Sw.beam_Lx88x11_dt-4'!F202</f>
        <v>2.583149287282293E-2</v>
      </c>
      <c r="H114" s="22">
        <f>G114/E114</f>
        <v>0.49928785284830768</v>
      </c>
      <c r="I114">
        <f>'Sw.beam_Lx88x11_dt-4'!J187</f>
        <v>0.13600000000000001</v>
      </c>
      <c r="J114" s="2">
        <f>I114/E114</f>
        <v>2.6286962322185454</v>
      </c>
    </row>
    <row r="115" spans="2:10" x14ac:dyDescent="0.25">
      <c r="C115" s="37" t="s">
        <v>100</v>
      </c>
      <c r="D115">
        <f>'Sw.beam_Lx88x11_dt-4'!H8</f>
        <v>352</v>
      </c>
      <c r="E115" s="22">
        <f>'Sw.beam_Lx88x11_dt-4'!F188</f>
        <v>0.25846230522832558</v>
      </c>
      <c r="F115">
        <f>'Sw.beam_Lx88x11_dt-4'!F188/Par.analysis_base_dt!E115</f>
        <v>1</v>
      </c>
      <c r="G115" s="22">
        <f>'Sw.beam_Lx88x11_dt-4'!F203</f>
        <v>0.20665194298258344</v>
      </c>
      <c r="H115" s="22">
        <f t="shared" ref="H115:H119" si="18">G115/E115</f>
        <v>0.79954383599584133</v>
      </c>
      <c r="I115">
        <f>'Sw.beam_Lx88x11_dt-4'!J188</f>
        <v>0.46100000000000002</v>
      </c>
      <c r="J115" s="2">
        <f t="shared" ref="J115:J119" si="19">I115/E115</f>
        <v>1.7836256609750216</v>
      </c>
    </row>
    <row r="116" spans="2:10" x14ac:dyDescent="0.25">
      <c r="C116" s="37" t="s">
        <v>101</v>
      </c>
      <c r="D116">
        <f>'Sw.beam_Lx88x11_dt-4'!H9</f>
        <v>528</v>
      </c>
      <c r="E116" s="22">
        <f>'Sw.beam_Lx88x11_dt-4'!F189</f>
        <v>0.77516585093483237</v>
      </c>
      <c r="F116">
        <f>'Sw.beam_Lx88x11_dt-4'!F189/Par.analysis_base_dt!E116</f>
        <v>1</v>
      </c>
      <c r="G116" s="22">
        <f>'Sw.beam_Lx88x11_dt-4'!F204</f>
        <v>0.69745030756621917</v>
      </c>
      <c r="H116" s="22">
        <f t="shared" si="18"/>
        <v>0.89974333457170486</v>
      </c>
      <c r="I116">
        <f>'Sw.beam_Lx88x11_dt-4'!J189</f>
        <v>1.1359999999999999</v>
      </c>
      <c r="J116" s="2">
        <f t="shared" si="19"/>
        <v>1.4654928343786169</v>
      </c>
    </row>
    <row r="117" spans="2:10" x14ac:dyDescent="0.25">
      <c r="C117" s="37" t="s">
        <v>102</v>
      </c>
      <c r="D117">
        <f>'Sw.beam_Lx88x11_dt-4'!H10</f>
        <v>704</v>
      </c>
      <c r="E117" s="22">
        <f>'Sw.beam_Lx88x11_dt-4'!F190</f>
        <v>1.7568362683521517</v>
      </c>
      <c r="F117">
        <f>'Sw.beam_Lx88x11_dt-4'!F190/Par.analysis_base_dt!E117</f>
        <v>1</v>
      </c>
      <c r="G117" s="22">
        <f>'Sw.beam_Lx88x11_dt-4'!F205</f>
        <v>1.6532155438606675</v>
      </c>
      <c r="H117" s="22">
        <f t="shared" si="18"/>
        <v>0.94101856481556101</v>
      </c>
      <c r="I117">
        <f>'Sw.beam_Lx88x11_dt-4'!J190</f>
        <v>2.33</v>
      </c>
      <c r="J117" s="2">
        <f t="shared" si="19"/>
        <v>1.326247665746026</v>
      </c>
    </row>
    <row r="118" spans="2:10" x14ac:dyDescent="0.25">
      <c r="C118" s="37" t="s">
        <v>107</v>
      </c>
      <c r="D118">
        <f>'Sw.beam_Lx88x11_dt-4'!H11</f>
        <v>1056</v>
      </c>
      <c r="E118" s="22">
        <f>'Sw.beam_Lx88x11_dt-4'!F191</f>
        <v>5.7350335472669798</v>
      </c>
      <c r="F118">
        <f>'Sw.beam_Lx88x11_dt-4'!F191/Par.analysis_base_dt!E118</f>
        <v>1</v>
      </c>
      <c r="G118" s="22">
        <f>'Sw.beam_Lx88x11_dt-4'!F206</f>
        <v>5.5796024605297534</v>
      </c>
      <c r="H118" s="22">
        <f t="shared" si="18"/>
        <v>0.97289796381203442</v>
      </c>
      <c r="I118">
        <f>'Sw.beam_Lx88x11_dt-4'!J191</f>
        <v>6.9980000000000002</v>
      </c>
      <c r="J118" s="2">
        <f t="shared" si="19"/>
        <v>1.2202195405351874</v>
      </c>
    </row>
    <row r="119" spans="2:10" x14ac:dyDescent="0.25">
      <c r="C119" s="37" t="s">
        <v>103</v>
      </c>
      <c r="D119">
        <f>'Sw.beam_Lx88x11_dt-4'!H12</f>
        <v>1408</v>
      </c>
      <c r="E119" s="22">
        <f>'Sw.beam_Lx88x11_dt-4'!F192</f>
        <v>13.432965799868308</v>
      </c>
      <c r="F119">
        <f>'Sw.beam_Lx88x11_dt-4'!F192/Par.analysis_base_dt!E119</f>
        <v>1</v>
      </c>
      <c r="G119" s="22">
        <f>'Sw.beam_Lx88x11_dt-4'!F207</f>
        <v>13.22572435088534</v>
      </c>
      <c r="H119" s="22">
        <f t="shared" si="18"/>
        <v>0.98457217474751557</v>
      </c>
      <c r="I119">
        <f>'Sw.beam_Lx88x11_dt-4'!J192</f>
        <v>15.547000000000001</v>
      </c>
      <c r="J119" s="2">
        <f t="shared" si="19"/>
        <v>1.1573765787561536</v>
      </c>
    </row>
    <row r="121" spans="2:10" x14ac:dyDescent="0.25">
      <c r="B121" t="s">
        <v>161</v>
      </c>
    </row>
    <row r="122" spans="2:10" ht="18" x14ac:dyDescent="0.35">
      <c r="C122" t="s">
        <v>158</v>
      </c>
      <c r="D122" s="4">
        <f>'Sw.beam_Lx88x11_dt-4'!$H$24</f>
        <v>4</v>
      </c>
      <c r="E122" t="s">
        <v>6</v>
      </c>
    </row>
    <row r="123" spans="2:10" ht="18" x14ac:dyDescent="0.35">
      <c r="C123" t="s">
        <v>140</v>
      </c>
      <c r="D123" s="4">
        <f>'Sw.beam_Lx88x11_dt-4'!J15</f>
        <v>1.5</v>
      </c>
      <c r="E123" t="s">
        <v>6</v>
      </c>
    </row>
    <row r="124" spans="2:10" ht="18" x14ac:dyDescent="0.35">
      <c r="D124" s="9" t="s">
        <v>115</v>
      </c>
      <c r="E124" t="s">
        <v>116</v>
      </c>
      <c r="F124" t="s">
        <v>117</v>
      </c>
      <c r="G124" t="s">
        <v>118</v>
      </c>
      <c r="H124" t="s">
        <v>119</v>
      </c>
      <c r="I124" t="s">
        <v>120</v>
      </c>
      <c r="J124" t="s">
        <v>121</v>
      </c>
    </row>
    <row r="125" spans="2:10" x14ac:dyDescent="0.25">
      <c r="C125" s="37" t="s">
        <v>114</v>
      </c>
      <c r="D125">
        <f>'Sw.beam_Lx88x11_dt-4'!H7</f>
        <v>176</v>
      </c>
      <c r="E125" s="22">
        <f>'Sw.beam_Lx88x11_dt-4'!F228</f>
        <v>4.3126176371419689E-2</v>
      </c>
      <c r="F125">
        <f>'Sw.beam_Lx88x11_dt-4'!F228/Par.analysis_base_dt!E125</f>
        <v>1</v>
      </c>
      <c r="G125" s="22">
        <f>'Sw.beam_Lx88x11_dt-4'!F243</f>
        <v>1.7220995248548622E-2</v>
      </c>
      <c r="H125" s="22">
        <f t="shared" ref="H125" si="20">G125/E125</f>
        <v>0.39931653342588502</v>
      </c>
      <c r="I125">
        <f>'Sw.beam_Lx88x11_dt-4'!J228</f>
        <v>0.11</v>
      </c>
      <c r="J125" s="2">
        <f t="shared" ref="J125" si="21">I125/E125</f>
        <v>2.5506550604587916</v>
      </c>
    </row>
    <row r="126" spans="2:10" x14ac:dyDescent="0.25">
      <c r="C126" s="37" t="s">
        <v>100</v>
      </c>
      <c r="D126">
        <f>'Sw.beam_Lx88x11_dt-4'!H8</f>
        <v>352</v>
      </c>
      <c r="E126" s="22">
        <f>'Sw.beam_Lx88x11_dt-4'!F229</f>
        <v>0.18957832423413112</v>
      </c>
      <c r="F126">
        <f>'Sw.beam_Lx88x11_dt-4'!F229/Par.analysis_base_dt!E126</f>
        <v>1</v>
      </c>
      <c r="G126" s="22">
        <f>'Sw.beam_Lx88x11_dt-4'!F244</f>
        <v>0.13776796198838898</v>
      </c>
      <c r="H126" s="22">
        <f t="shared" ref="H126:H130" si="22">G126/E126</f>
        <v>0.72670735193462399</v>
      </c>
      <c r="I126">
        <f>'Sw.beam_Lx88x11_dt-4'!J229</f>
        <v>0.36</v>
      </c>
      <c r="J126" s="2">
        <f t="shared" ref="J126:J130" si="23">I126/E126</f>
        <v>1.8989512722741255</v>
      </c>
    </row>
    <row r="127" spans="2:10" x14ac:dyDescent="0.25">
      <c r="C127" s="37" t="s">
        <v>101</v>
      </c>
      <c r="D127">
        <f>'Sw.beam_Lx88x11_dt-4'!H9</f>
        <v>528</v>
      </c>
      <c r="E127" s="22">
        <f>'Sw.beam_Lx88x11_dt-4'!F230</f>
        <v>0.54268241507942605</v>
      </c>
      <c r="F127">
        <f>'Sw.beam_Lx88x11_dt-4'!F230/Par.analysis_base_dt!E127</f>
        <v>1</v>
      </c>
      <c r="G127" s="22">
        <f>'Sw.beam_Lx88x11_dt-4'!F245</f>
        <v>0.4649668717108128</v>
      </c>
      <c r="H127" s="22">
        <f t="shared" si="22"/>
        <v>0.85679369515365822</v>
      </c>
      <c r="I127">
        <f>'Sw.beam_Lx88x11_dt-4'!J230</f>
        <v>0.84299999999999997</v>
      </c>
      <c r="J127" s="2">
        <f t="shared" si="23"/>
        <v>1.5533947232777388</v>
      </c>
    </row>
    <row r="128" spans="2:10" x14ac:dyDescent="0.25">
      <c r="C128" s="37" t="s">
        <v>102</v>
      </c>
      <c r="D128">
        <f>'Sw.beam_Lx88x11_dt-4'!H10</f>
        <v>704</v>
      </c>
      <c r="E128" s="22">
        <f>'Sw.beam_Lx88x11_dt-4'!F231</f>
        <v>1.205764420398596</v>
      </c>
      <c r="F128">
        <f>'Sw.beam_Lx88x11_dt-4'!F231/Par.analysis_base_dt!E128</f>
        <v>1</v>
      </c>
      <c r="G128" s="22">
        <f>'Sw.beam_Lx88x11_dt-4'!F246</f>
        <v>1.1021436959071118</v>
      </c>
      <c r="H128" s="22">
        <f t="shared" si="22"/>
        <v>0.91406221419501688</v>
      </c>
      <c r="I128">
        <f>'Sw.beam_Lx88x11_dt-4'!J231</f>
        <v>1.67</v>
      </c>
      <c r="J128" s="2">
        <f t="shared" si="23"/>
        <v>1.3850134999405099</v>
      </c>
    </row>
    <row r="129" spans="2:17" x14ac:dyDescent="0.25">
      <c r="C129" s="37" t="s">
        <v>107</v>
      </c>
      <c r="D129">
        <f>'Sw.beam_Lx88x11_dt-4'!H11</f>
        <v>1056</v>
      </c>
      <c r="E129" s="22">
        <f>'Sw.beam_Lx88x11_dt-4'!F232</f>
        <v>3.8751660604237288</v>
      </c>
      <c r="F129">
        <f>'Sw.beam_Lx88x11_dt-4'!F232/Par.analysis_base_dt!E129</f>
        <v>1</v>
      </c>
      <c r="G129" s="22">
        <f>'Sw.beam_Lx88x11_dt-4'!F247</f>
        <v>3.7197349736865024</v>
      </c>
      <c r="H129" s="22">
        <f t="shared" si="22"/>
        <v>0.9598904706756668</v>
      </c>
      <c r="I129">
        <f>'Sw.beam_Lx88x11_dt-4'!J232</f>
        <v>4.8390000000000004</v>
      </c>
      <c r="J129" s="2">
        <f t="shared" si="23"/>
        <v>1.2487206804941107</v>
      </c>
    </row>
    <row r="130" spans="2:17" x14ac:dyDescent="0.25">
      <c r="C130" s="37" t="s">
        <v>103</v>
      </c>
      <c r="D130">
        <f>'Sw.beam_Lx88x11_dt-4'!H12</f>
        <v>1408</v>
      </c>
      <c r="E130" s="22">
        <f>'Sw.beam_Lx88x11_dt-4'!F233</f>
        <v>9.0243910162398624</v>
      </c>
      <c r="F130">
        <f>'Sw.beam_Lx88x11_dt-4'!F233/Par.analysis_base_dt!E130</f>
        <v>1</v>
      </c>
      <c r="G130" s="22">
        <f>'Sw.beam_Lx88x11_dt-4'!F248</f>
        <v>8.8171495672568945</v>
      </c>
      <c r="H130" s="22">
        <f t="shared" si="22"/>
        <v>0.97703540896997632</v>
      </c>
      <c r="I130">
        <f>'Sw.beam_Lx88x11_dt-4'!J233</f>
        <v>10.579000000000001</v>
      </c>
      <c r="J130" s="2">
        <f t="shared" si="23"/>
        <v>1.1722674672410069</v>
      </c>
    </row>
    <row r="132" spans="2:17" x14ac:dyDescent="0.25">
      <c r="B132" t="s">
        <v>162</v>
      </c>
    </row>
    <row r="133" spans="2:17" ht="18" x14ac:dyDescent="0.35">
      <c r="C133" t="s">
        <v>158</v>
      </c>
      <c r="D133" s="4">
        <f>'Sw.beam_Lx88x11_dt-4'!$H$24</f>
        <v>4</v>
      </c>
      <c r="E133" t="s">
        <v>6</v>
      </c>
    </row>
    <row r="134" spans="2:17" ht="18" x14ac:dyDescent="0.35">
      <c r="C134" t="s">
        <v>141</v>
      </c>
      <c r="D134" s="4">
        <f>'Sw.beam_Lx88x11_dt-4'!K15</f>
        <v>2</v>
      </c>
      <c r="E134" t="s">
        <v>6</v>
      </c>
    </row>
    <row r="135" spans="2:17" ht="18" x14ac:dyDescent="0.35">
      <c r="D135" s="9" t="s">
        <v>115</v>
      </c>
      <c r="E135" t="s">
        <v>116</v>
      </c>
      <c r="F135" t="s">
        <v>117</v>
      </c>
      <c r="G135" t="s">
        <v>118</v>
      </c>
      <c r="H135" t="s">
        <v>119</v>
      </c>
      <c r="I135" t="s">
        <v>120</v>
      </c>
      <c r="J135" t="s">
        <v>121</v>
      </c>
    </row>
    <row r="136" spans="2:17" x14ac:dyDescent="0.25">
      <c r="C136" s="37" t="s">
        <v>114</v>
      </c>
      <c r="D136">
        <f>'Sw.beam_Lx88x11_dt-4'!H7</f>
        <v>176</v>
      </c>
      <c r="E136" s="22">
        <f>'Sw.beam_Lx88x11_dt-4'!F269</f>
        <v>3.8820927559282528E-2</v>
      </c>
      <c r="F136">
        <f>'Sw.beam_Lx88x11_dt-4'!F269/Par.analysis_base_dt!E136</f>
        <v>1</v>
      </c>
      <c r="G136" s="22">
        <f>'Sw.beam_Lx88x11_dt-4'!F284</f>
        <v>1.2915746436411465E-2</v>
      </c>
      <c r="H136" s="22">
        <f t="shared" ref="H136" si="24">G136/E136</f>
        <v>0.33270061403577056</v>
      </c>
      <c r="I136">
        <f>'Sw.beam_Lx88x11_dt-4'!J269</f>
        <v>8.8999999999999996E-2</v>
      </c>
      <c r="J136" s="2">
        <f t="shared" ref="J136" si="25">I136/E136</f>
        <v>2.2925778850618697</v>
      </c>
    </row>
    <row r="137" spans="2:17" x14ac:dyDescent="0.25">
      <c r="C137" s="37" t="s">
        <v>100</v>
      </c>
      <c r="D137">
        <f>'Sw.beam_Lx88x11_dt-4'!H8</f>
        <v>352</v>
      </c>
      <c r="E137" s="22">
        <f>'Sw.beam_Lx88x11_dt-4'!F270</f>
        <v>0.15513633373703384</v>
      </c>
      <c r="F137">
        <f>'Sw.beam_Lx88x11_dt-4'!F270/Par.analysis_base_dt!E137</f>
        <v>1</v>
      </c>
      <c r="G137" s="22">
        <f>'Sw.beam_Lx88x11_dt-4'!F285</f>
        <v>0.10332597149129172</v>
      </c>
      <c r="H137" s="22">
        <f t="shared" ref="H137:H141" si="26">G137/E137</f>
        <v>0.66603334629807576</v>
      </c>
      <c r="I137">
        <f>'Sw.beam_Lx88x11_dt-4'!J270</f>
        <v>0.30099999999999999</v>
      </c>
      <c r="J137" s="2">
        <f t="shared" ref="J137:J141" si="27">I137/E137</f>
        <v>1.9402289118822065</v>
      </c>
    </row>
    <row r="138" spans="2:17" x14ac:dyDescent="0.25">
      <c r="C138" s="37" t="s">
        <v>101</v>
      </c>
      <c r="D138">
        <f>'Sw.beam_Lx88x11_dt-4'!H9</f>
        <v>528</v>
      </c>
      <c r="E138" s="22">
        <f>'Sw.beam_Lx88x11_dt-4'!F271</f>
        <v>0.42644069715172278</v>
      </c>
      <c r="F138">
        <f>'Sw.beam_Lx88x11_dt-4'!F271/Par.analysis_base_dt!E138</f>
        <v>1</v>
      </c>
      <c r="G138" s="22">
        <f>'Sw.beam_Lx88x11_dt-4'!F286</f>
        <v>0.34872515378310959</v>
      </c>
      <c r="H138" s="22">
        <f t="shared" si="26"/>
        <v>0.81775767677032274</v>
      </c>
      <c r="I138">
        <f>'Sw.beam_Lx88x11_dt-4'!J271</f>
        <v>0.68600000000000005</v>
      </c>
      <c r="J138" s="2">
        <f t="shared" si="27"/>
        <v>1.608664474525819</v>
      </c>
    </row>
    <row r="139" spans="2:17" x14ac:dyDescent="0.25">
      <c r="C139" s="37" t="s">
        <v>102</v>
      </c>
      <c r="D139">
        <f>'Sw.beam_Lx88x11_dt-4'!H10</f>
        <v>704</v>
      </c>
      <c r="E139" s="22">
        <f>'Sw.beam_Lx88x11_dt-4'!F272</f>
        <v>0.93022849642181804</v>
      </c>
      <c r="F139">
        <f>'Sw.beam_Lx88x11_dt-4'!F272/Par.analysis_base_dt!E139</f>
        <v>1</v>
      </c>
      <c r="G139" s="22">
        <f>'Sw.beam_Lx88x11_dt-4'!F287</f>
        <v>0.82660777193033375</v>
      </c>
      <c r="H139" s="22">
        <f t="shared" si="26"/>
        <v>0.8886072347922388</v>
      </c>
      <c r="I139">
        <f>'Sw.beam_Lx88x11_dt-4'!J272</f>
        <v>1.329</v>
      </c>
      <c r="J139" s="2">
        <f t="shared" si="27"/>
        <v>1.4286812381173888</v>
      </c>
    </row>
    <row r="140" spans="2:17" x14ac:dyDescent="0.25">
      <c r="C140" s="37" t="s">
        <v>107</v>
      </c>
      <c r="D140">
        <f>'Sw.beam_Lx88x11_dt-4'!H11</f>
        <v>1056</v>
      </c>
      <c r="E140" s="22">
        <f>'Sw.beam_Lx88x11_dt-4'!F273</f>
        <v>2.9452323170021031</v>
      </c>
      <c r="F140">
        <f>'Sw.beam_Lx88x11_dt-4'!F273/Par.analysis_base_dt!E140</f>
        <v>1</v>
      </c>
      <c r="G140" s="22">
        <f>'Sw.beam_Lx88x11_dt-4'!F288</f>
        <v>2.7898012302648767</v>
      </c>
      <c r="H140" s="22">
        <f t="shared" si="26"/>
        <v>0.94722620492788945</v>
      </c>
      <c r="I140">
        <f>'Sw.beam_Lx88x11_dt-4'!J273</f>
        <v>3.7440000000000002</v>
      </c>
      <c r="J140" s="2">
        <f t="shared" si="27"/>
        <v>1.2712070210512112</v>
      </c>
    </row>
    <row r="141" spans="2:17" x14ac:dyDescent="0.25">
      <c r="C141" s="37" t="s">
        <v>103</v>
      </c>
      <c r="D141">
        <f>'Sw.beam_Lx88x11_dt-4'!H12</f>
        <v>1408</v>
      </c>
      <c r="E141" s="22">
        <f>'Sw.beam_Lx88x11_dt-4'!F274</f>
        <v>6.8201036244256388</v>
      </c>
      <c r="F141">
        <f>'Sw.beam_Lx88x11_dt-4'!F274/Par.analysis_base_dt!E141</f>
        <v>1</v>
      </c>
      <c r="G141" s="22">
        <f>'Sw.beam_Lx88x11_dt-4'!F289</f>
        <v>6.61286217544267</v>
      </c>
      <c r="H141" s="22">
        <f t="shared" si="26"/>
        <v>0.96961315246871749</v>
      </c>
      <c r="I141">
        <f>'Sw.beam_Lx88x11_dt-4'!J274</f>
        <v>8.0739999999999998</v>
      </c>
      <c r="J141" s="2">
        <f t="shared" si="27"/>
        <v>1.1838529800461732</v>
      </c>
    </row>
    <row r="143" spans="2:17" x14ac:dyDescent="0.25">
      <c r="B143" s="11"/>
      <c r="C143" s="11"/>
      <c r="D143" s="11"/>
      <c r="E143" s="11"/>
      <c r="F143" s="11"/>
      <c r="G143" s="11"/>
      <c r="H143" s="11"/>
      <c r="I143" s="11"/>
      <c r="J143" s="11"/>
      <c r="K143" s="11"/>
      <c r="L143" s="11"/>
      <c r="M143" s="11"/>
      <c r="N143" s="11"/>
      <c r="O143" s="11"/>
      <c r="P143" s="11"/>
      <c r="Q143" s="11"/>
    </row>
    <row r="144" spans="2:17" x14ac:dyDescent="0.25">
      <c r="B144" t="s">
        <v>209</v>
      </c>
    </row>
    <row r="146" spans="2:2" ht="18" x14ac:dyDescent="0.35">
      <c r="B146" t="s">
        <v>210</v>
      </c>
    </row>
    <row r="165" spans="2:2" ht="18" x14ac:dyDescent="0.35">
      <c r="B165" t="s">
        <v>211</v>
      </c>
    </row>
    <row r="184" spans="2:2" ht="18" x14ac:dyDescent="0.35">
      <c r="B184" t="s">
        <v>212</v>
      </c>
    </row>
    <row r="203" spans="2:2" ht="18" x14ac:dyDescent="0.35">
      <c r="B203" t="s">
        <v>213</v>
      </c>
    </row>
  </sheetData>
  <phoneticPr fontId="5" type="noConversion"/>
  <pageMargins left="0.7" right="0.7" top="0.75" bottom="0.75" header="0.3" footer="0.3"/>
  <pageSetup paperSize="9" orientation="portrait" horizontalDpi="4294967293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6</vt:i4>
      </vt:variant>
    </vt:vector>
  </HeadingPairs>
  <TitlesOfParts>
    <vt:vector size="6" baseType="lpstr">
      <vt:lpstr>Convergenza</vt:lpstr>
      <vt:lpstr>Convergenza_grafici</vt:lpstr>
      <vt:lpstr>Sw.beam_Lx88x11_dt-3</vt:lpstr>
      <vt:lpstr>Sw.beam_Lx88x11_dt-3,5</vt:lpstr>
      <vt:lpstr>Sw.beam_Lx88x11_dt-4</vt:lpstr>
      <vt:lpstr>Par.analysis_base_dt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dcterms:created xsi:type="dcterms:W3CDTF">2019-07-28T15:18:29Z</dcterms:created>
  <dcterms:modified xsi:type="dcterms:W3CDTF">2020-02-24T20:23:04Z</dcterms:modified>
</cp:coreProperties>
</file>